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pavel.velikanov\Desktop\МОЯ ПАПКА\РАБОТА\Светосигнальная арматура\Конфигуратор\"/>
    </mc:Choice>
  </mc:AlternateContent>
  <bookViews>
    <workbookView xWindow="-120" yWindow="-120" windowWidth="11235" windowHeight="1170"/>
  </bookViews>
  <sheets>
    <sheet name="Конфигуратор" sheetId="4" r:id="rId1"/>
    <sheet name="Лист1" sheetId="5" state="hidden" r:id="rId2"/>
    <sheet name="Наименование" sheetId="2" state="hidden" r:id="rId3"/>
    <sheet name="Списки" sheetId="3" state="hidden" r:id="rId4"/>
  </sheets>
  <definedNames>
    <definedName name="_xlnm._FilterDatabase" localSheetId="0" hidden="1">Конфигуратор!#REF!</definedName>
    <definedName name="_xlnm._FilterDatabase" localSheetId="1" hidden="1">Лист1!$A$1:$E$19</definedName>
    <definedName name="_xlnm._FilterDatabase" localSheetId="2" hidden="1">Наименование!$A$1:$O$69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4" l="1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B74" i="4"/>
  <c r="B51" i="4"/>
  <c r="B49" i="4"/>
  <c r="B26" i="4"/>
  <c r="B24" i="4"/>
  <c r="B20" i="4" l="1"/>
  <c r="B22" i="4" l="1"/>
  <c r="C22" i="4" s="1"/>
  <c r="B38" i="4"/>
  <c r="L15" i="4"/>
  <c r="J7" i="4"/>
  <c r="J40" i="5"/>
  <c r="J38" i="5"/>
  <c r="J30" i="5"/>
  <c r="J28" i="5"/>
  <c r="J42" i="5"/>
  <c r="J36" i="5"/>
  <c r="J34" i="5"/>
  <c r="J26" i="5"/>
  <c r="J24" i="5"/>
  <c r="B61" i="4" l="1"/>
  <c r="B36" i="4"/>
  <c r="B65" i="4"/>
  <c r="B32" i="4"/>
  <c r="C65" i="4"/>
  <c r="C61" i="4"/>
  <c r="J22" i="5"/>
  <c r="J20" i="5"/>
  <c r="A1" i="5"/>
  <c r="B2" i="5" s="1"/>
  <c r="C24" i="4"/>
  <c r="C26" i="4"/>
  <c r="C63" i="4"/>
  <c r="C59" i="4"/>
  <c r="C34" i="4"/>
  <c r="C30" i="4"/>
  <c r="C32" i="4" l="1"/>
  <c r="C36" i="4"/>
  <c r="J32" i="5"/>
  <c r="C72" i="4" l="1"/>
  <c r="C70" i="4"/>
  <c r="C57" i="4"/>
  <c r="C55" i="4"/>
  <c r="C53" i="4"/>
  <c r="C47" i="4"/>
  <c r="C45" i="4"/>
  <c r="C43" i="4"/>
  <c r="C28" i="4"/>
  <c r="C18" i="4"/>
  <c r="C74" i="4" l="1"/>
  <c r="C49" i="4"/>
  <c r="C51" i="4" l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2" i="2"/>
  <c r="C8" i="5" l="1"/>
  <c r="C15" i="5"/>
  <c r="C14" i="5"/>
  <c r="C7" i="5"/>
  <c r="C18" i="5"/>
  <c r="C13" i="5"/>
  <c r="C11" i="5"/>
  <c r="C38" i="4"/>
  <c r="C20" i="4"/>
  <c r="C6" i="5"/>
  <c r="E6" i="5" s="1"/>
  <c r="C4" i="5"/>
  <c r="A3" i="5" s="1"/>
  <c r="A10" i="5" l="1"/>
  <c r="B11" i="5" s="1"/>
  <c r="D11" i="5"/>
  <c r="E11" i="5"/>
  <c r="C12" i="5"/>
  <c r="D13" i="5"/>
  <c r="E13" i="5"/>
  <c r="A12" i="5"/>
  <c r="A6" i="5"/>
  <c r="D7" i="5"/>
  <c r="E7" i="5"/>
  <c r="A13" i="5"/>
  <c r="D14" i="5"/>
  <c r="E14" i="5"/>
  <c r="E15" i="5"/>
  <c r="D15" i="5"/>
  <c r="A14" i="5"/>
  <c r="A17" i="5"/>
  <c r="E18" i="5"/>
  <c r="D18" i="5"/>
  <c r="A7" i="5"/>
  <c r="D8" i="5"/>
  <c r="E8" i="5"/>
  <c r="D4" i="5"/>
  <c r="E4" i="5"/>
  <c r="C5" i="5"/>
  <c r="E5" i="5" s="1"/>
  <c r="B4" i="5"/>
  <c r="A5" i="5"/>
  <c r="D6" i="5"/>
  <c r="E12" i="5" l="1"/>
  <c r="D12" i="5"/>
  <c r="A11" i="5"/>
  <c r="B14" i="5"/>
  <c r="B17" i="5"/>
  <c r="B19" i="5" s="1"/>
  <c r="B18" i="5"/>
  <c r="A4" i="5"/>
  <c r="D5" i="5"/>
  <c r="B10" i="5" l="1"/>
  <c r="B16" i="5" s="1"/>
  <c r="B12" i="5"/>
  <c r="B13" i="5"/>
  <c r="B15" i="5"/>
  <c r="B5" i="5"/>
  <c r="B3" i="5"/>
  <c r="B9" i="5" s="1"/>
  <c r="B8" i="5"/>
  <c r="B7" i="5"/>
  <c r="B6" i="5"/>
</calcChain>
</file>

<file path=xl/sharedStrings.xml><?xml version="1.0" encoding="utf-8"?>
<sst xmlns="http://schemas.openxmlformats.org/spreadsheetml/2006/main" count="572" uniqueCount="224">
  <si>
    <t>Спецификация</t>
  </si>
  <si>
    <t>Артикул</t>
  </si>
  <si>
    <t>Наименование</t>
  </si>
  <si>
    <t>M22P-FLLRP</t>
  </si>
  <si>
    <t>Головка кнопки плоская прозрачная с  фиксацией, красная</t>
  </si>
  <si>
    <t>M22P-FLLGP</t>
  </si>
  <si>
    <t>Головка кнопки плоская прозрачная с  фиксацией, зеленая</t>
  </si>
  <si>
    <t>M22P-FLLBP</t>
  </si>
  <si>
    <t>Головка кнопки плоская прозрачная с  фиксацией, синяя</t>
  </si>
  <si>
    <t>M22P-FLLYP</t>
  </si>
  <si>
    <t>Головка кнопки плоская прозрачная с  фиксацией, жёлтая</t>
  </si>
  <si>
    <t>M22P-FLLWP</t>
  </si>
  <si>
    <t>Головка кнопки плоская прозрачная с  фиксацией, белая</t>
  </si>
  <si>
    <t>M22P-FMLRP</t>
  </si>
  <si>
    <t>Головка кнопки плоская прозрачная без фиксации, красная</t>
  </si>
  <si>
    <t>M22P-FMLGP</t>
  </si>
  <si>
    <t>Головка кнопки плоская  прозрачная без фиксации, зеленая</t>
  </si>
  <si>
    <t>M22P-FMLYP</t>
  </si>
  <si>
    <t>Головка кнопки плоская прозрачная без  фиксации, желтая</t>
  </si>
  <si>
    <t>M22P-FMLBP</t>
  </si>
  <si>
    <t>Головка кнопки плоская прозрачная без фиксации,  синяя</t>
  </si>
  <si>
    <t>M22P-FMLWP</t>
  </si>
  <si>
    <t>Головка кнопки плоская прозрачная без фиксации,  белая</t>
  </si>
  <si>
    <t>M22P-FMRP</t>
  </si>
  <si>
    <t>Головка кнопки плоская без фиксации,  красная</t>
  </si>
  <si>
    <t>M22P-FMGP</t>
  </si>
  <si>
    <t>Головка кнопки плоская без фиксации,  зеленая</t>
  </si>
  <si>
    <t>M22P-FMBP</t>
  </si>
  <si>
    <t>Головка кнопки плоская без фиксации, синяя</t>
  </si>
  <si>
    <t>M22P-FMWP</t>
  </si>
  <si>
    <t>Головка кнопки плоская без фиксации, белая</t>
  </si>
  <si>
    <t>M22P-FMYP</t>
  </si>
  <si>
    <t>Головка кнопки плоская без фиксации, жёлтая</t>
  </si>
  <si>
    <t>M22P-FMBLP</t>
  </si>
  <si>
    <t>Головка кнопки плоская без фиксации, черная</t>
  </si>
  <si>
    <t>M22E-MLLRP</t>
  </si>
  <si>
    <t>Головка кнопки аварийная грибовидная поворотная д.40</t>
  </si>
  <si>
    <t>M22L-F220RPP</t>
  </si>
  <si>
    <t>Сигнальный индикатор со встроенным  диодом 220В, красный</t>
  </si>
  <si>
    <t>M22L-F24RPP</t>
  </si>
  <si>
    <t>Сигнальный индикатор со встроенным  диодом 9-24В, красный</t>
  </si>
  <si>
    <t>M22L-F220GPP</t>
  </si>
  <si>
    <t>Сигнальный индикатор со  встроенным диодом 220В, зеленый</t>
  </si>
  <si>
    <t>M22L-F24GPP</t>
  </si>
  <si>
    <t>Сигнальный индикатор со встроенным диодом 9-24В, зеленый</t>
  </si>
  <si>
    <t>M22L-F220YPP</t>
  </si>
  <si>
    <t>Сигнальный индикатор  со встроенным диодом 220В, желтый</t>
  </si>
  <si>
    <t>M22L-F24YPP</t>
  </si>
  <si>
    <t>Сигнальный индикатор со  встроенным диодом 9-24В, желтый</t>
  </si>
  <si>
    <t>M22L-F220WPP</t>
  </si>
  <si>
    <t>Сигнальный индикатор со встроенным диодом 220В,  белый</t>
  </si>
  <si>
    <t>M22L-F24WPP</t>
  </si>
  <si>
    <t>Сигнальный индикатор со встроенным диодом 9-24В,  белый</t>
  </si>
  <si>
    <t>M22L-F220BPP</t>
  </si>
  <si>
    <t>Сигнальный индикатор со встроенным диодом 220В,  синий</t>
  </si>
  <si>
    <t>M22L-F24BPP</t>
  </si>
  <si>
    <t>Сигнальный индикатор со встроенным диодом 9-24В, синий</t>
  </si>
  <si>
    <t>M22S-M2A</t>
  </si>
  <si>
    <t>Головка переключатель на 2 положения с возвратом стандартная ручка, черный, алюминий</t>
  </si>
  <si>
    <t>M22S-L2A</t>
  </si>
  <si>
    <t>Головка переключатель на 2 положения с фиксацией стандартная ручка, черный, алюминий</t>
  </si>
  <si>
    <t>M22S-M3A</t>
  </si>
  <si>
    <t>Головка переключатель на 3 положения с возвратом стандартная ручка, черный, алюминий</t>
  </si>
  <si>
    <t>M22S-L3A</t>
  </si>
  <si>
    <t>Головка переключатель на 3 положения с фиксацией стандартная ручка, черный, алюминий</t>
  </si>
  <si>
    <t>M22S-KM2A</t>
  </si>
  <si>
    <t>Головка переключатель с ключом на 2 положения с возвратом стандартная ручка, черный, алюминий</t>
  </si>
  <si>
    <t>M22S-KL2A</t>
  </si>
  <si>
    <t>Головка переключатель с ключом на 2 положения с фиксацией стандартная ручка, черный, алюминий</t>
  </si>
  <si>
    <t>M22S-KM3A</t>
  </si>
  <si>
    <t>Головка переключатель с ключом на 3 положения с возвратом стандартная ручка, черный, алюминий</t>
  </si>
  <si>
    <t>M22S-KL3A</t>
  </si>
  <si>
    <t>Головка переключатель с ключом на 3 положения с фиксацией стандартная ручка, черный, алюминий</t>
  </si>
  <si>
    <t xml:space="preserve">M22MF </t>
  </si>
  <si>
    <t>Монтажное основание для крепления головок кнопок, переключателей и контактных блоков</t>
  </si>
  <si>
    <t>MC-NOPP</t>
  </si>
  <si>
    <t>Контактный блок с клеммным безвинтовым  зажимом, нормально-открытый</t>
  </si>
  <si>
    <t>MC-NCPP</t>
  </si>
  <si>
    <t>Контактный блок  с клеммным безвинтовым зажимом, нормально-замкнутый</t>
  </si>
  <si>
    <t>MC-L24RPP</t>
  </si>
  <si>
    <t>Контактный  блок с клеммным безвинтовым зажимом со светодиодом на 9-24В, красный</t>
  </si>
  <si>
    <t>MC-L24GPP</t>
  </si>
  <si>
    <t>Контактный  блок с клеммным безвинтовым зажимом со светодиодом на 9-24В, зелёный</t>
  </si>
  <si>
    <t>MC-L24BPP</t>
  </si>
  <si>
    <t>Контактный  блок с клеммным безвинтовым зажимом со светодиодом на 9-24В, синий</t>
  </si>
  <si>
    <t>MC-L24YPP</t>
  </si>
  <si>
    <t>Контактный  блок с клеммным безвинтовым зажимом со светодиодом на 9-24В, жёлтый</t>
  </si>
  <si>
    <t>MC-L24WPP</t>
  </si>
  <si>
    <t>Контактный  блок с клеммным безвинтовым зажимом со светодиодом на 9-24В, белый</t>
  </si>
  <si>
    <t>MC-L220RPP</t>
  </si>
  <si>
    <t>Контактный  блок с клеммным безвинтовым зажимом со светодиодом на 220В, красный</t>
  </si>
  <si>
    <t>MC-L220GPP</t>
  </si>
  <si>
    <t>Контактный  блок с клеммным безвинтовым зажимом со светодиодом на 220В, зелёный</t>
  </si>
  <si>
    <t>MC-L220BPP</t>
  </si>
  <si>
    <t>Контактный  блок с клеммным безвинтовым зажимом со светодиодом на 220В, синий</t>
  </si>
  <si>
    <t>MC-L220YPP</t>
  </si>
  <si>
    <t>Контактный  блок с клеммным безвинтовым зажимом со светодиодом на 220В, жёлтый</t>
  </si>
  <si>
    <t>MC-L220WPP</t>
  </si>
  <si>
    <t>Контактный  блок с клеммным безвинтовым зажимом со светодиодом на 220В, белый</t>
  </si>
  <si>
    <t>MC-NOPS</t>
  </si>
  <si>
    <t>Контактный блок с клеммными  зажимами под винт, нормально-открытый</t>
  </si>
  <si>
    <t>MC-NCPS</t>
  </si>
  <si>
    <t>Контактный блок с клеммными  зажимами под винт, нормально-замкнутый</t>
  </si>
  <si>
    <t>MC-L24RPS</t>
  </si>
  <si>
    <t>Контактный блок с клеммными зажимами под винт со светодиодом на  9-24В, красный</t>
  </si>
  <si>
    <t>MC-L24GPS</t>
  </si>
  <si>
    <t>Контактный блок с клеммными зажимами под винт со светодиодом на  9-24В, зелёный</t>
  </si>
  <si>
    <t>MC-L24BPS</t>
  </si>
  <si>
    <t>Контактный блок с клеммными зажимами под винт со светодиодом на  9-24В, синий</t>
  </si>
  <si>
    <t>MC-L24YPS</t>
  </si>
  <si>
    <t>Контактный блок с клеммными зажимами под винт со светодиодом на  9-24В, жёлтый</t>
  </si>
  <si>
    <t>MC-L24WPS</t>
  </si>
  <si>
    <t>Контактный блок с клеммными зажимами под винт со светодиодом на  9-24В, белый</t>
  </si>
  <si>
    <t>MC-L220RPS</t>
  </si>
  <si>
    <t>Контактный блок с клеммными зажимами под винт со светодиодом на  220В, красный</t>
  </si>
  <si>
    <t>MC-L220GPS</t>
  </si>
  <si>
    <t>Контактный блок с клеммными зажимами под винт со светодиодом на  220В, зелёный</t>
  </si>
  <si>
    <t>MC-L220BPS</t>
  </si>
  <si>
    <t>Контактный блок с клеммными зажимами под винт со светодиодом на  220В, синий</t>
  </si>
  <si>
    <t>MC-L220YPS</t>
  </si>
  <si>
    <t>Контактный блок с клеммными зажимами под винт со светодиодом на  220В, жёлтый</t>
  </si>
  <si>
    <t>MC-L220WPS</t>
  </si>
  <si>
    <t>Контактный блок с клеммными зажимами под винт со светодиодом на  220В, белый</t>
  </si>
  <si>
    <t>Плоская</t>
  </si>
  <si>
    <t>Грибовидная</t>
  </si>
  <si>
    <t>С фиксацией</t>
  </si>
  <si>
    <t>Без фиксации</t>
  </si>
  <si>
    <t>Да</t>
  </si>
  <si>
    <t>Нет</t>
  </si>
  <si>
    <t>Красный</t>
  </si>
  <si>
    <t>Зелёный</t>
  </si>
  <si>
    <t>Синий</t>
  </si>
  <si>
    <t>Белый</t>
  </si>
  <si>
    <t>Жёлтый</t>
  </si>
  <si>
    <t>Чёрный</t>
  </si>
  <si>
    <t>Пластик</t>
  </si>
  <si>
    <t>Алюминий</t>
  </si>
  <si>
    <t>9-24 В</t>
  </si>
  <si>
    <t>220 В</t>
  </si>
  <si>
    <t>Кнопка</t>
  </si>
  <si>
    <t>Переключатель</t>
  </si>
  <si>
    <t>Конфигуратор Светосигнальной арматуры Mitra</t>
  </si>
  <si>
    <t>С ключом</t>
  </si>
  <si>
    <t>Без ключа</t>
  </si>
  <si>
    <t>1. Тип переключателя</t>
  </si>
  <si>
    <t>2. Количество положений</t>
  </si>
  <si>
    <t>3. Механизм</t>
  </si>
  <si>
    <t>3.Цвет</t>
  </si>
  <si>
    <t>4.Материал кольца</t>
  </si>
  <si>
    <t>Винтовой</t>
  </si>
  <si>
    <t>Безвинтовой Plug-In</t>
  </si>
  <si>
    <t>5. Тип зажима контактного блока</t>
  </si>
  <si>
    <t>6.Наличие NO контактов</t>
  </si>
  <si>
    <t>7.Наличие NC контактов</t>
  </si>
  <si>
    <t>8.С возможностью подсветки</t>
  </si>
  <si>
    <t>9.Напряжение сети</t>
  </si>
  <si>
    <t>Сигнальный инидкатор</t>
  </si>
  <si>
    <t>M22EP</t>
  </si>
  <si>
    <t>Защита грибовидной кнопки</t>
  </si>
  <si>
    <t>M22EPC</t>
  </si>
  <si>
    <t>Защита грибовидной кнопки с крышкой</t>
  </si>
  <si>
    <t>MC01</t>
  </si>
  <si>
    <t>Корпус под кнопочный пост, 1 место</t>
  </si>
  <si>
    <t>MC02</t>
  </si>
  <si>
    <t>Корпус под кнопочный пост, 2 места</t>
  </si>
  <si>
    <t>MC03</t>
  </si>
  <si>
    <t>Корпус под кнопочный пост, 3 места</t>
  </si>
  <si>
    <t>MC04</t>
  </si>
  <si>
    <t>Корпус под кнопочный пост, 4 места</t>
  </si>
  <si>
    <t>MC06</t>
  </si>
  <si>
    <t>Корпус под кнопочный пост, 6 мест</t>
  </si>
  <si>
    <t>M22ML</t>
  </si>
  <si>
    <t>Маркировочная табличка</t>
  </si>
  <si>
    <t>1.Цвет лампы</t>
  </si>
  <si>
    <t>2.Напряжение сети</t>
  </si>
  <si>
    <t>3.Тип зажима</t>
  </si>
  <si>
    <t>№ позиции</t>
  </si>
  <si>
    <t>1.Вид кнопки</t>
  </si>
  <si>
    <t>2.Механизм</t>
  </si>
  <si>
    <t>Переклчатель</t>
  </si>
  <si>
    <t>4.Материал</t>
  </si>
  <si>
    <t>5.С возможностью подсветки</t>
  </si>
  <si>
    <t>6.Напряжение сети</t>
  </si>
  <si>
    <t>7.Цвет подсветки</t>
  </si>
  <si>
    <t>8.Наличие NO контактов</t>
  </si>
  <si>
    <t>9.Наличие NC контактов</t>
  </si>
  <si>
    <t>ПлоскаяБез фиксацииЗелёныйПластикДа</t>
  </si>
  <si>
    <t>M22MF</t>
  </si>
  <si>
    <t>6. Тип зажима контактного блока</t>
  </si>
  <si>
    <t>Положения</t>
  </si>
  <si>
    <t>Количество</t>
  </si>
  <si>
    <t>Выбор параметров</t>
  </si>
  <si>
    <t>8. Тип зажима контактного блока</t>
  </si>
  <si>
    <t>4. Цвет</t>
  </si>
  <si>
    <t>3. Механизм:</t>
  </si>
  <si>
    <t>1. Вид кнопки:</t>
  </si>
  <si>
    <t>2. С возможностью подсветки</t>
  </si>
  <si>
    <t>5. Материал кольца</t>
  </si>
  <si>
    <t>7. Наличие NO контактов</t>
  </si>
  <si>
    <t>9. Напряжение сети</t>
  </si>
  <si>
    <t>4. Материал</t>
  </si>
  <si>
    <t>5. С возможностью подсветки</t>
  </si>
  <si>
    <t>6. Напряжение сети</t>
  </si>
  <si>
    <t>7. Цвет подсветки</t>
  </si>
  <si>
    <t>9. Наличие NO контактов</t>
  </si>
  <si>
    <t>1. Цвет лампы</t>
  </si>
  <si>
    <t>2. Напряжение сети</t>
  </si>
  <si>
    <t>3. Тип зажима</t>
  </si>
  <si>
    <t>ПлоскаяБез фиксацииЧёрныйПластикНет</t>
  </si>
  <si>
    <t>8. Количество NO контактов</t>
  </si>
  <si>
    <t>9. Наличие NC контактов</t>
  </si>
  <si>
    <t>10. Количество NC контактов</t>
  </si>
  <si>
    <t>10. Количество NO контактов</t>
  </si>
  <si>
    <t>11. Наличие NC контактов</t>
  </si>
  <si>
    <t>12. Количество NC контактов</t>
  </si>
  <si>
    <t>Правила заполнения</t>
  </si>
  <si>
    <t>Индекс</t>
  </si>
  <si>
    <t>Пустая ячейка для заполнения</t>
  </si>
  <si>
    <t>J</t>
  </si>
  <si>
    <t>B</t>
  </si>
  <si>
    <t xml:space="preserve"> </t>
  </si>
  <si>
    <t>Содержимое заголовка</t>
  </si>
  <si>
    <r>
      <rPr>
        <u/>
        <sz val="11"/>
        <color theme="1"/>
        <rFont val="Segoe UI Light"/>
        <family val="2"/>
        <charset val="204"/>
      </rPr>
      <t xml:space="preserve">Результат:
</t>
    </r>
    <r>
      <rPr>
        <sz val="11"/>
        <color theme="1"/>
        <rFont val="Segoe UI Light"/>
        <family val="2"/>
        <charset val="204"/>
      </rPr>
      <t>В разделе "</t>
    </r>
    <r>
      <rPr>
        <b/>
        <sz val="11"/>
        <color theme="1"/>
        <rFont val="Segoe UI Light"/>
        <family val="2"/>
        <charset val="204"/>
      </rPr>
      <t>Спецификация"</t>
    </r>
    <r>
      <rPr>
        <sz val="11"/>
        <color theme="1"/>
        <rFont val="Segoe UI Light"/>
        <family val="2"/>
        <charset val="204"/>
      </rPr>
      <t xml:space="preserve"> указаны комплектующие, необходимые для сборки кнопки, переключателя или сигнального индикатора.
</t>
    </r>
    <r>
      <rPr>
        <b/>
        <sz val="11"/>
        <color theme="1"/>
        <rFont val="Segoe UI Light"/>
        <family val="2"/>
        <charset val="204"/>
      </rPr>
      <t xml:space="preserve">
Компоненты необходимо подбирать только из предложенных вариантов. Старая светосигнальная арматура M22 не совместима с новой.</t>
    </r>
  </si>
  <si>
    <r>
      <t xml:space="preserve">Данный конфигуратор предназначен для подбора компонентов, необходимых для комплектации законченного устройства светосигнальной арматуры "Mitra".
</t>
    </r>
    <r>
      <rPr>
        <u/>
        <sz val="11"/>
        <color indexed="8"/>
        <rFont val="Segoe UI Light"/>
        <family val="2"/>
        <charset val="204"/>
      </rPr>
      <t>Инструкция:</t>
    </r>
    <r>
      <rPr>
        <sz val="11"/>
        <color indexed="8"/>
        <rFont val="Segoe UI Light"/>
        <family val="2"/>
        <charset val="204"/>
      </rPr>
      <t xml:space="preserve">
1. Выберите тип устройсва, который вы хотите собрать;
2. Выберите его характеристики.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</si>
</sst>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Segoe UI Light"/>
      <family val="2"/>
      <charset val="204"/>
    </font>
    <font>
      <b/>
      <sz val="11"/>
      <color theme="1"/>
      <name val="Segoe UI Light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Segoe UI Light"/>
      <family val="2"/>
      <charset val="204"/>
    </font>
    <font>
      <sz val="11"/>
      <color indexed="8"/>
      <name val="Segoe UI Light"/>
      <family val="2"/>
      <charset val="204"/>
    </font>
    <font>
      <u/>
      <sz val="11"/>
      <color indexed="8"/>
      <name val="Segoe UI Light"/>
      <family val="2"/>
      <charset val="204"/>
    </font>
    <font>
      <u/>
      <sz val="11"/>
      <color theme="1"/>
      <name val="Segoe UI Light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name val="Segoe UI Light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medium">
        <color indexed="64"/>
      </right>
      <top style="thin">
        <color theme="3" tint="0.39991454817346722"/>
      </top>
      <bottom style="thin">
        <color theme="3" tint="0.39991454817346722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3">
    <xf numFmtId="0" fontId="0" fillId="0" borderId="0" xfId="0"/>
    <xf numFmtId="0" fontId="0" fillId="0" borderId="1" xfId="0" applyBorder="1"/>
    <xf numFmtId="0" fontId="7" fillId="0" borderId="0" xfId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2" xfId="0" applyBorder="1"/>
    <xf numFmtId="0" fontId="0" fillId="0" borderId="2" xfId="0" applyBorder="1" applyAlignment="1">
      <alignment vertical="top" wrapText="1"/>
    </xf>
    <xf numFmtId="0" fontId="4" fillId="0" borderId="2" xfId="1" applyFont="1" applyBorder="1" applyProtection="1">
      <protection locked="0"/>
    </xf>
    <xf numFmtId="0" fontId="0" fillId="0" borderId="2" xfId="0" applyBorder="1" applyAlignment="1" applyProtection="1">
      <alignment vertical="top"/>
      <protection hidden="1"/>
    </xf>
    <xf numFmtId="0" fontId="0" fillId="0" borderId="4" xfId="0" applyBorder="1"/>
    <xf numFmtId="0" fontId="0" fillId="0" borderId="3" xfId="0" applyBorder="1"/>
    <xf numFmtId="0" fontId="0" fillId="0" borderId="9" xfId="0" applyBorder="1"/>
    <xf numFmtId="0" fontId="4" fillId="0" borderId="4" xfId="1" applyFont="1" applyBorder="1" applyProtection="1"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hidden="1"/>
    </xf>
    <xf numFmtId="0" fontId="4" fillId="0" borderId="11" xfId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8" xfId="0" applyBorder="1" applyAlignment="1">
      <alignment horizontal="center" vertical="center"/>
    </xf>
    <xf numFmtId="0" fontId="3" fillId="0" borderId="13" xfId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Protection="1">
      <protection locked="0" hidden="1"/>
    </xf>
    <xf numFmtId="0" fontId="4" fillId="0" borderId="18" xfId="1" applyFont="1" applyFill="1" applyBorder="1" applyAlignment="1" applyProtection="1">
      <alignment horizontal="center" vertical="center"/>
      <protection locked="0" hidden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 hidden="1"/>
    </xf>
    <xf numFmtId="0" fontId="4" fillId="0" borderId="20" xfId="1" applyFont="1" applyBorder="1" applyAlignment="1" applyProtection="1">
      <alignment horizontal="center" vertical="center"/>
      <protection locked="0" hidden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 hidden="1"/>
    </xf>
    <xf numFmtId="0" fontId="4" fillId="0" borderId="20" xfId="1" applyFont="1" applyFill="1" applyBorder="1" applyAlignment="1" applyProtection="1">
      <alignment horizontal="center" vertical="center"/>
      <protection locked="0" hidden="1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22" xfId="1" applyFont="1" applyBorder="1" applyAlignment="1" applyProtection="1">
      <alignment horizontal="center"/>
      <protection locked="0"/>
    </xf>
    <xf numFmtId="0" fontId="10" fillId="0" borderId="20" xfId="1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top" wrapText="1"/>
      <protection hidden="1"/>
    </xf>
    <xf numFmtId="0" fontId="0" fillId="0" borderId="23" xfId="0" applyBorder="1" applyProtection="1"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4" fillId="0" borderId="23" xfId="1" applyFont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4" fillId="0" borderId="3" xfId="1" applyFont="1" applyBorder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horizontal="center" vertical="top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37" xfId="0" applyBorder="1"/>
    <xf numFmtId="0" fontId="0" fillId="0" borderId="38" xfId="0" applyBorder="1"/>
    <xf numFmtId="0" fontId="0" fillId="0" borderId="23" xfId="0" applyBorder="1"/>
    <xf numFmtId="0" fontId="4" fillId="0" borderId="37" xfId="1" applyFont="1" applyBorder="1" applyProtection="1">
      <protection locked="0"/>
    </xf>
    <xf numFmtId="0" fontId="0" fillId="0" borderId="39" xfId="0" applyBorder="1"/>
    <xf numFmtId="0" fontId="0" fillId="0" borderId="39" xfId="0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40" xfId="1" applyFont="1" applyBorder="1" applyProtection="1"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35" xfId="0" applyBorder="1"/>
    <xf numFmtId="0" fontId="4" fillId="0" borderId="2" xfId="1" applyFont="1" applyBorder="1" applyAlignment="1" applyProtection="1">
      <alignment horizontal="center" vertical="center" wrapText="1"/>
      <protection hidden="1"/>
    </xf>
    <xf numFmtId="0" fontId="3" fillId="0" borderId="41" xfId="1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0" fillId="0" borderId="41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5" xfId="1" applyFont="1" applyBorder="1" applyAlignment="1" applyProtection="1">
      <alignment horizontal="center" vertical="center"/>
      <protection locked="0" hidden="1"/>
    </xf>
    <xf numFmtId="0" fontId="4" fillId="0" borderId="45" xfId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6" xfId="0" applyBorder="1"/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>
      <alignment vertical="center"/>
    </xf>
    <xf numFmtId="0" fontId="0" fillId="0" borderId="9" xfId="0" applyBorder="1" applyAlignment="1" applyProtection="1">
      <alignment vertical="center" wrapText="1"/>
      <protection hidden="1"/>
    </xf>
    <xf numFmtId="0" fontId="0" fillId="0" borderId="19" xfId="0" applyBorder="1" applyAlignment="1">
      <alignment vertical="center"/>
    </xf>
    <xf numFmtId="0" fontId="10" fillId="0" borderId="2" xfId="0" applyFont="1" applyBorder="1" applyProtection="1"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horizontal="center" vertical="center"/>
      <protection hidden="1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7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3" fillId="0" borderId="7" xfId="1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0" borderId="29" xfId="1" applyFont="1" applyBorder="1" applyAlignment="1" applyProtection="1">
      <alignment horizontal="center" vertical="center"/>
      <protection hidden="1"/>
    </xf>
    <xf numFmtId="0" fontId="3" fillId="0" borderId="44" xfId="1" applyFont="1" applyBorder="1" applyAlignment="1" applyProtection="1">
      <alignment horizontal="center" vertical="center"/>
      <protection hidden="1"/>
    </xf>
    <xf numFmtId="0" fontId="3" fillId="0" borderId="33" xfId="1" applyFont="1" applyBorder="1" applyAlignment="1" applyProtection="1">
      <alignment horizontal="center" vertical="center"/>
      <protection hidden="1"/>
    </xf>
    <xf numFmtId="0" fontId="4" fillId="0" borderId="30" xfId="1" applyFont="1" applyBorder="1" applyAlignment="1" applyProtection="1">
      <alignment horizontal="left" vertical="top" wrapText="1"/>
      <protection hidden="1"/>
    </xf>
    <xf numFmtId="0" fontId="4" fillId="0" borderId="42" xfId="1" applyFont="1" applyBorder="1" applyAlignment="1" applyProtection="1">
      <alignment horizontal="left" vertical="top" wrapText="1"/>
      <protection hidden="1"/>
    </xf>
    <xf numFmtId="0" fontId="4" fillId="0" borderId="34" xfId="1" applyFont="1" applyBorder="1" applyAlignment="1" applyProtection="1">
      <alignment horizontal="left" vertical="top" wrapText="1"/>
      <protection hidden="1"/>
    </xf>
    <xf numFmtId="0" fontId="4" fillId="0" borderId="31" xfId="1" applyFont="1" applyBorder="1" applyAlignment="1" applyProtection="1">
      <alignment horizontal="left" vertical="top" wrapText="1"/>
      <protection hidden="1"/>
    </xf>
    <xf numFmtId="0" fontId="4" fillId="0" borderId="0" xfId="1" applyFont="1" applyBorder="1" applyAlignment="1" applyProtection="1">
      <alignment horizontal="left" vertical="top" wrapText="1"/>
      <protection hidden="1"/>
    </xf>
    <xf numFmtId="0" fontId="4" fillId="0" borderId="35" xfId="1" applyFont="1" applyBorder="1" applyAlignment="1" applyProtection="1">
      <alignment horizontal="left" vertical="top" wrapText="1"/>
      <protection hidden="1"/>
    </xf>
    <xf numFmtId="0" fontId="4" fillId="0" borderId="32" xfId="1" applyFont="1" applyBorder="1" applyAlignment="1" applyProtection="1">
      <alignment horizontal="left" vertical="top" wrapText="1"/>
      <protection hidden="1"/>
    </xf>
    <xf numFmtId="0" fontId="4" fillId="0" borderId="43" xfId="1" applyFont="1" applyBorder="1" applyAlignment="1" applyProtection="1">
      <alignment horizontal="left" vertical="top" wrapText="1"/>
      <protection hidden="1"/>
    </xf>
    <xf numFmtId="0" fontId="4" fillId="0" borderId="36" xfId="1" applyFont="1" applyBorder="1" applyAlignment="1" applyProtection="1">
      <alignment horizontal="left" vertical="top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</cellXfs>
  <cellStyles count="2">
    <cellStyle name="Обычный" xfId="0" builtinId="0"/>
    <cellStyle name="Обычный 2_Магадель" xfId="1"/>
  </cellStyles>
  <dxfs count="80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1820811</xdr:colOff>
      <xdr:row>6</xdr:row>
      <xdr:rowOff>192901</xdr:rowOff>
    </xdr:from>
    <xdr:to>
      <xdr:col>2</xdr:col>
      <xdr:colOff>4200845</xdr:colOff>
      <xdr:row>9</xdr:row>
      <xdr:rowOff>134175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9135" y="1492783"/>
          <a:ext cx="2380034" cy="5800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11</xdr:row>
          <xdr:rowOff>104775</xdr:rowOff>
        </xdr:from>
        <xdr:to>
          <xdr:col>1</xdr:col>
          <xdr:colOff>2676525</xdr:colOff>
          <xdr:row>12</xdr:row>
          <xdr:rowOff>133350</xdr:rowOff>
        </xdr:to>
        <xdr:sp macro="" textlink="">
          <xdr:nvSpPr>
            <xdr:cNvPr id="1026" name="Clear_pa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Очистить параметры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75</xdr:row>
          <xdr:rowOff>190500</xdr:rowOff>
        </xdr:from>
        <xdr:to>
          <xdr:col>2</xdr:col>
          <xdr:colOff>485775</xdr:colOff>
          <xdr:row>77</xdr:row>
          <xdr:rowOff>38100</xdr:rowOff>
        </xdr:to>
        <xdr:sp macro="" textlink="">
          <xdr:nvSpPr>
            <xdr:cNvPr id="1030" name="Clear_par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Создать спецификацию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</xdr:row>
          <xdr:rowOff>28575</xdr:rowOff>
        </xdr:from>
        <xdr:to>
          <xdr:col>6</xdr:col>
          <xdr:colOff>4419600</xdr:colOff>
          <xdr:row>12</xdr:row>
          <xdr:rowOff>104775</xdr:rowOff>
        </xdr:to>
        <xdr:sp macro="" textlink="">
          <xdr:nvSpPr>
            <xdr:cNvPr id="1031" name="Clear_par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Очистить спецификацию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81642</xdr:colOff>
      <xdr:row>0</xdr:row>
      <xdr:rowOff>56829</xdr:rowOff>
    </xdr:from>
    <xdr:to>
      <xdr:col>1</xdr:col>
      <xdr:colOff>884464</xdr:colOff>
      <xdr:row>3</xdr:row>
      <xdr:rowOff>124866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14880" y1="44561" x2="14880" y2="44561"/>
                      <a14:foregroundMark x1="25428" y1="59123" x2="25428" y2="59123"/>
                      <a14:foregroundMark x1="29704" y1="51579" x2="29704" y2="51579"/>
                      <a14:foregroundMark x1="29932" y1="46667" x2="29932" y2="46667"/>
                      <a14:foregroundMark x1="29932" y1="40351" x2="29932" y2="40351"/>
                      <a14:foregroundMark x1="59635" y1="44561" x2="59635" y2="44561"/>
                      <a14:foregroundMark x1="73147" y1="45263" x2="73147" y2="452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408" t="22449" r="10894" b="26530"/>
        <a:stretch/>
      </xdr:blipFill>
      <xdr:spPr>
        <a:xfrm>
          <a:off x="81642" y="56829"/>
          <a:ext cx="3290528" cy="706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4:M623"/>
  <sheetViews>
    <sheetView tabSelected="1" zoomScale="85" zoomScaleNormal="85" workbookViewId="0">
      <selection activeCell="A12" sqref="A12"/>
    </sheetView>
  </sheetViews>
  <sheetFormatPr defaultColWidth="9" defaultRowHeight="16.5" x14ac:dyDescent="0.3"/>
  <cols>
    <col min="1" max="1" width="32.625" style="8" bestFit="1" customWidth="1"/>
    <col min="2" max="2" width="35.375" style="57" customWidth="1"/>
    <col min="3" max="3" width="57.625" style="71" customWidth="1"/>
    <col min="4" max="4" width="9" style="13" customWidth="1"/>
    <col min="5" max="5" width="11.75" style="13" customWidth="1"/>
    <col min="6" max="6" width="13.625" style="8" bestFit="1" customWidth="1"/>
    <col min="7" max="7" width="93.125" style="8" customWidth="1"/>
    <col min="8" max="8" width="10.375" style="8" customWidth="1"/>
    <col min="9" max="9" width="9" style="8" customWidth="1"/>
    <col min="10" max="10" width="9.125" style="98" customWidth="1"/>
    <col min="11" max="11" width="6.375" style="98" customWidth="1"/>
    <col min="12" max="12" width="7.75" style="98" hidden="1" customWidth="1"/>
    <col min="13" max="13" width="6.625" style="98" customWidth="1"/>
    <col min="14" max="14" width="6.625" style="8" customWidth="1"/>
    <col min="15" max="15" width="9" style="8" customWidth="1"/>
    <col min="16" max="16384" width="9" style="8"/>
  </cols>
  <sheetData>
    <row r="4" spans="1:12" ht="17.25" thickBot="1" x14ac:dyDescent="0.35">
      <c r="A4" s="12"/>
      <c r="B4" s="55"/>
      <c r="C4" s="80"/>
      <c r="E4" s="48"/>
      <c r="F4" s="12"/>
      <c r="G4" s="12"/>
      <c r="H4" s="12"/>
    </row>
    <row r="5" spans="1:12" ht="17.25" thickBot="1" x14ac:dyDescent="0.35">
      <c r="A5" s="121" t="s">
        <v>141</v>
      </c>
      <c r="B5" s="122"/>
      <c r="C5" s="123"/>
      <c r="D5" s="17"/>
      <c r="E5" s="105" t="s">
        <v>0</v>
      </c>
      <c r="F5" s="106"/>
      <c r="G5" s="106"/>
      <c r="H5" s="107"/>
      <c r="I5" s="13"/>
    </row>
    <row r="6" spans="1:12" x14ac:dyDescent="0.3">
      <c r="A6" s="124" t="s">
        <v>223</v>
      </c>
      <c r="B6" s="125"/>
      <c r="C6" s="126"/>
      <c r="D6" s="50"/>
      <c r="E6" s="112" t="s">
        <v>222</v>
      </c>
      <c r="F6" s="113"/>
      <c r="G6" s="113"/>
      <c r="H6" s="114"/>
      <c r="I6" s="13"/>
    </row>
    <row r="7" spans="1:12" x14ac:dyDescent="0.3">
      <c r="A7" s="127"/>
      <c r="B7" s="128"/>
      <c r="C7" s="129"/>
      <c r="D7" s="50"/>
      <c r="E7" s="115"/>
      <c r="F7" s="116"/>
      <c r="G7" s="116"/>
      <c r="H7" s="117"/>
      <c r="I7" s="13"/>
      <c r="J7" s="98" t="str">
        <f>""</f>
        <v/>
      </c>
    </row>
    <row r="8" spans="1:12" x14ac:dyDescent="0.3">
      <c r="A8" s="127"/>
      <c r="B8" s="128"/>
      <c r="C8" s="129"/>
      <c r="D8" s="50"/>
      <c r="E8" s="115"/>
      <c r="F8" s="116"/>
      <c r="G8" s="116"/>
      <c r="H8" s="117"/>
      <c r="I8" s="13"/>
    </row>
    <row r="9" spans="1:12" x14ac:dyDescent="0.3">
      <c r="A9" s="127"/>
      <c r="B9" s="128"/>
      <c r="C9" s="129"/>
      <c r="D9" s="50"/>
      <c r="E9" s="115"/>
      <c r="F9" s="116"/>
      <c r="G9" s="116"/>
      <c r="H9" s="117"/>
      <c r="I9" s="13"/>
    </row>
    <row r="10" spans="1:12" ht="17.25" thickBot="1" x14ac:dyDescent="0.35">
      <c r="A10" s="130"/>
      <c r="B10" s="131"/>
      <c r="C10" s="132"/>
      <c r="D10" s="50"/>
      <c r="E10" s="118"/>
      <c r="F10" s="119"/>
      <c r="G10" s="119"/>
      <c r="H10" s="120"/>
      <c r="I10" s="13"/>
    </row>
    <row r="11" spans="1:12" x14ac:dyDescent="0.3">
      <c r="A11" s="14"/>
      <c r="B11" s="56"/>
      <c r="C11" s="79"/>
      <c r="E11" s="49"/>
      <c r="F11" s="14"/>
      <c r="G11" s="14"/>
      <c r="H11" s="14"/>
      <c r="I11" s="9"/>
    </row>
    <row r="12" spans="1:12" x14ac:dyDescent="0.3">
      <c r="A12" s="10"/>
      <c r="I12" s="9"/>
    </row>
    <row r="13" spans="1:12" x14ac:dyDescent="0.3">
      <c r="B13" s="47"/>
      <c r="C13" s="72"/>
      <c r="D13" s="61"/>
      <c r="I13" s="9"/>
    </row>
    <row r="14" spans="1:12" ht="17.25" thickBot="1" x14ac:dyDescent="0.35">
      <c r="A14" s="15"/>
      <c r="B14" s="58"/>
      <c r="C14" s="72"/>
      <c r="D14" s="62"/>
      <c r="E14" s="12"/>
      <c r="I14" s="9"/>
      <c r="L14" s="98" t="s">
        <v>221</v>
      </c>
    </row>
    <row r="15" spans="1:12" ht="17.25" thickBot="1" x14ac:dyDescent="0.35">
      <c r="A15" s="108" t="s">
        <v>191</v>
      </c>
      <c r="B15" s="109"/>
      <c r="C15" s="72"/>
      <c r="D15" s="61"/>
      <c r="E15" s="44" t="s">
        <v>176</v>
      </c>
      <c r="F15" s="45" t="s">
        <v>1</v>
      </c>
      <c r="G15" s="45" t="s">
        <v>2</v>
      </c>
      <c r="H15" s="45" t="s">
        <v>190</v>
      </c>
      <c r="I15" s="9"/>
      <c r="L15" s="98" t="str">
        <f>LEFT(E15,12)</f>
        <v>№ позиции</v>
      </c>
    </row>
    <row r="16" spans="1:12" ht="17.25" thickBot="1" x14ac:dyDescent="0.35">
      <c r="A16" s="110" t="s">
        <v>139</v>
      </c>
      <c r="B16" s="111"/>
      <c r="C16" s="73"/>
      <c r="D16" s="63"/>
      <c r="L16" s="98" t="str">
        <f t="shared" ref="L16:L79" si="0">LEFT(E16,12)</f>
        <v/>
      </c>
    </row>
    <row r="17" spans="1:12" x14ac:dyDescent="0.3">
      <c r="A17" s="39"/>
      <c r="B17" s="40"/>
      <c r="C17" s="73"/>
      <c r="D17" s="63"/>
      <c r="L17" s="98" t="str">
        <f t="shared" si="0"/>
        <v/>
      </c>
    </row>
    <row r="18" spans="1:12" x14ac:dyDescent="0.3">
      <c r="A18" s="25" t="s">
        <v>195</v>
      </c>
      <c r="B18" s="41"/>
      <c r="C18" s="65" t="str">
        <f>IF(B18="","Выберите вид кнопки","")</f>
        <v>Выберите вид кнопки</v>
      </c>
      <c r="D18" s="17"/>
      <c r="L18" s="98" t="str">
        <f t="shared" si="0"/>
        <v/>
      </c>
    </row>
    <row r="19" spans="1:12" x14ac:dyDescent="0.3">
      <c r="A19" s="18"/>
      <c r="B19" s="26"/>
      <c r="C19" s="74"/>
      <c r="D19" s="64"/>
      <c r="L19" s="98" t="str">
        <f t="shared" si="0"/>
        <v/>
      </c>
    </row>
    <row r="20" spans="1:12" x14ac:dyDescent="0.3">
      <c r="A20" s="25" t="s">
        <v>196</v>
      </c>
      <c r="B20" s="34" t="str">
        <f>IF(Конфигуратор!$B$18="Грибовидная","Да",IF(Конфигуратор!$B$24="Чёрный","Нет",""))</f>
        <v/>
      </c>
      <c r="C20" s="65" t="str">
        <f>IF(B18="Грибовидная",IF(B20="","Грибовидная кнопка с подсветкой 'Да'",IF(B20="Да","","Выберите возможность подсветки  'Да'")),IF(B20="","Выберите возможность подсветки",IF(B18&amp;B20&amp;B24="ПлоскаяДаЧёрный","Плоская черная кнопка без подсветки","")))</f>
        <v>Выберите возможность подсветки</v>
      </c>
      <c r="D20" s="17"/>
      <c r="L20" s="98" t="str">
        <f t="shared" si="0"/>
        <v/>
      </c>
    </row>
    <row r="21" spans="1:12" x14ac:dyDescent="0.3">
      <c r="A21" s="18"/>
      <c r="B21" s="26"/>
      <c r="C21" s="74"/>
      <c r="D21" s="64"/>
      <c r="L21" s="98" t="str">
        <f t="shared" si="0"/>
        <v/>
      </c>
    </row>
    <row r="22" spans="1:12" x14ac:dyDescent="0.3">
      <c r="A22" s="25" t="s">
        <v>194</v>
      </c>
      <c r="B22" s="34" t="str">
        <f>IF(Конфигуратор!$B$18="Грибовидная","С фиксацией",IF(Конфигуратор!$B$24="Чёрный","Без фиксации",IF(Конфигуратор!$B$20="Нет","Без фиксации","")))</f>
        <v/>
      </c>
      <c r="C22" s="65" t="str">
        <f>IF(B18="Грибовидная",IF(B22="Без фиксации","Выберите механизм кнопки 'С фиксацией'",IF(B22="","Грибовидная кнопка 'С фиксацией'","")),IF(B22="",IF(B20="Нет","Кнопка без подсветки только 'Без фиксации'","Выберите механизм кнопки"),IF(B20="Нет",IF(B22&lt;&gt;"Без фиксации","Выберите механизм кнопки 'Без фиксации'",""),"")))</f>
        <v>Выберите механизм кнопки</v>
      </c>
      <c r="D22" s="17"/>
      <c r="L22" s="98" t="str">
        <f t="shared" si="0"/>
        <v/>
      </c>
    </row>
    <row r="23" spans="1:12" x14ac:dyDescent="0.3">
      <c r="A23" s="18"/>
      <c r="B23" s="27"/>
      <c r="C23" s="74"/>
      <c r="D23" s="64"/>
      <c r="L23" s="98" t="str">
        <f t="shared" si="0"/>
        <v/>
      </c>
    </row>
    <row r="24" spans="1:12" ht="16.5" customHeight="1" x14ac:dyDescent="0.3">
      <c r="A24" s="25" t="s">
        <v>193</v>
      </c>
      <c r="B24" s="82" t="str">
        <f>IF(Конфигуратор!$B$18="Грибовидная","Красный","")</f>
        <v/>
      </c>
      <c r="C24" s="65" t="str">
        <f>IF(B18="Грибовидная",IF(B24="Красный","",IF(B24="","Грибовидная кнопка 'Красная'","Выберите цвет 'Красный'")),IF(B24="","Выберите цвет кнопки",IF(B18&amp;B20&amp;B24="ПлоскаяДаЧёрный","Плоская черная кнопка без подсветки","")))</f>
        <v>Выберите цвет кнопки</v>
      </c>
      <c r="D24" s="17"/>
      <c r="L24" s="98" t="str">
        <f t="shared" si="0"/>
        <v/>
      </c>
    </row>
    <row r="25" spans="1:12" x14ac:dyDescent="0.3">
      <c r="A25" s="16"/>
      <c r="B25" s="27"/>
      <c r="C25" s="74"/>
      <c r="D25" s="64"/>
      <c r="L25" s="98" t="str">
        <f t="shared" si="0"/>
        <v/>
      </c>
    </row>
    <row r="26" spans="1:12" x14ac:dyDescent="0.3">
      <c r="A26" s="25" t="s">
        <v>197</v>
      </c>
      <c r="B26" s="34" t="str">
        <f>IF(Конфигуратор!$B$18&lt;&gt;"","Пластик","")</f>
        <v/>
      </c>
      <c r="C26" s="65" t="str">
        <f>IF(B26="","Выберите материал кольца","")</f>
        <v>Выберите материал кольца</v>
      </c>
      <c r="D26" s="17"/>
      <c r="L26" s="98" t="str">
        <f t="shared" si="0"/>
        <v/>
      </c>
    </row>
    <row r="27" spans="1:12" x14ac:dyDescent="0.3">
      <c r="A27" s="18"/>
      <c r="B27" s="27"/>
      <c r="C27" s="74"/>
      <c r="D27" s="64"/>
      <c r="L27" s="98" t="str">
        <f t="shared" si="0"/>
        <v/>
      </c>
    </row>
    <row r="28" spans="1:12" x14ac:dyDescent="0.3">
      <c r="A28" s="28" t="s">
        <v>188</v>
      </c>
      <c r="B28" s="34"/>
      <c r="C28" s="65" t="str">
        <f>IF(B28="","Выберите тип зажима","")</f>
        <v>Выберите тип зажима</v>
      </c>
      <c r="D28" s="17"/>
      <c r="L28" s="98" t="str">
        <f t="shared" si="0"/>
        <v/>
      </c>
    </row>
    <row r="29" spans="1:12" x14ac:dyDescent="0.3">
      <c r="A29" s="19"/>
      <c r="B29" s="30"/>
      <c r="C29" s="65"/>
      <c r="D29" s="65"/>
      <c r="L29" s="98" t="str">
        <f t="shared" si="0"/>
        <v/>
      </c>
    </row>
    <row r="30" spans="1:12" x14ac:dyDescent="0.3">
      <c r="A30" s="25" t="s">
        <v>198</v>
      </c>
      <c r="B30" s="38"/>
      <c r="C30" s="65" t="str">
        <f>IF(B30="","Выберите наличие NO контактов",IF(B30="Нет",IF(B34="Нет","Необходимо выбрать блоки с 'NO или NC контактами'",""),""))</f>
        <v>Выберите наличие NO контактов</v>
      </c>
      <c r="D30" s="65"/>
      <c r="L30" s="98" t="str">
        <f t="shared" si="0"/>
        <v/>
      </c>
    </row>
    <row r="31" spans="1:12" x14ac:dyDescent="0.3">
      <c r="A31" s="16"/>
      <c r="B31" s="30"/>
      <c r="C31" s="65"/>
      <c r="D31" s="65"/>
      <c r="L31" s="98" t="str">
        <f t="shared" si="0"/>
        <v/>
      </c>
    </row>
    <row r="32" spans="1:12" x14ac:dyDescent="0.3">
      <c r="A32" s="25" t="s">
        <v>209</v>
      </c>
      <c r="B32" s="38" t="str">
        <f>IF(Конфигуратор!$B$30="Нет",0,$J$7)</f>
        <v/>
      </c>
      <c r="C32" s="65" t="str">
        <f>IFERROR(IF(B32&amp;B30="Да","Выберите количество NO контактов",IF(B20&amp;B28&amp;B30&amp;B34="НетВинтовойДаДа",IF((IFERROR(B32,0)+IFERROR(B36,0))&lt;=6,IF(B32=0,"Выберите количество NO контактов",""),"Без подсветки суммарно берем не более 6 блоков с 'NO и NC контактами'"),IF(B20&amp;B28&amp;B30&amp;B34="ДаВинтовойДаДа",IF((IFERROR(B32,0)+IFERROR(B36,0))&lt;=4,IF(B32=0,"Выберите количество NO контактов",""),"С подсветкой суммарно берем не более 4 блоков с 'NO и NC контактами'"),IF(B20&amp;B28&amp;B30&amp;B34="НетБезвинтовой Plug-InДаДа",IF((IFERROR(B32,0)+IFERROR(B36,0))&lt;=3,IF(B32=0,"Выберите количество NO контактов",""),"Без подсветки суммарно берем не более 3 блоков с 'NO и NC контактами'"),IF(B20&amp;B28&amp;B30&amp;B34="ДаБезвинтовой Plug-InДаДа",IF((IFERROR(B32,0)+IFERROR(B36,0))&lt;=2,IF(B32=0,"Выберите количество NO контактов",""),"С подсветкой суммарно берем не более 2 блоков  с 'NO и NC контактами'"),IF(B20&amp;B28&amp;B30="НетВинтовойДа",IF(B32&lt;=6,IF(B32=0,"Выберите количество NO контактов",""),"Без подсветки берем не более 6 блоков с 'NO контактами'"),IF(B20&amp;B28&amp;B30&amp;B34="ДаВинтовойДаНет",IF(B32&lt;=4,IF(B32=0,"Выберите количество NO контактов",""),"С подсветкой берем не более 4 блоков с 'NO контактами'"),IF(B20&amp;B28&amp;B30="НетБезвинтовой Plug-InДа",IF(B32&lt;=3,IF(B32=0,"Выберите количество NO контактов",""),"Без подсветки берем не более 3 блоков с 'NO контактами'"),IF(B20&amp;B28&amp;B30="ДаБезвинтовой Plug-InДа",IF(B32&lt;=2,IF(B32=0,"Выберите количество NO контактов",""),"С подсветкой берем не более 2 блоков  с 'NO контактами'"),IF(B30&lt;&gt;"Да",IF(B32&gt;0,IF(B32="","","NO контакты не используем"),""),IF(B30="Да",IF(B32=0,"Выберите количество NO контактов",""),""))))))))))),"")</f>
        <v/>
      </c>
      <c r="D32" s="65"/>
      <c r="L32" s="98" t="str">
        <f t="shared" si="0"/>
        <v/>
      </c>
    </row>
    <row r="33" spans="1:12" x14ac:dyDescent="0.3">
      <c r="A33" s="18"/>
      <c r="B33" s="30"/>
      <c r="C33" s="65"/>
      <c r="D33" s="64"/>
      <c r="L33" s="98" t="str">
        <f t="shared" si="0"/>
        <v/>
      </c>
    </row>
    <row r="34" spans="1:12" x14ac:dyDescent="0.3">
      <c r="A34" s="25" t="s">
        <v>210</v>
      </c>
      <c r="B34" s="38"/>
      <c r="C34" s="65" t="str">
        <f>IF(B34="","Выберите наличие NC контактов",IF(B34="Нет",IF(B30="Нет","Необходимо выбрать блоки с 'NO или NC контактами'",""),""))</f>
        <v>Выберите наличие NC контактов</v>
      </c>
      <c r="D34" s="17"/>
      <c r="L34" s="98" t="str">
        <f t="shared" si="0"/>
        <v/>
      </c>
    </row>
    <row r="35" spans="1:12" x14ac:dyDescent="0.3">
      <c r="A35" s="16"/>
      <c r="B35" s="30"/>
      <c r="C35" s="65"/>
      <c r="D35" s="64"/>
      <c r="L35" s="98" t="str">
        <f t="shared" si="0"/>
        <v/>
      </c>
    </row>
    <row r="36" spans="1:12" x14ac:dyDescent="0.3">
      <c r="A36" s="25" t="s">
        <v>211</v>
      </c>
      <c r="B36" s="38" t="str">
        <f>IF(Конфигуратор!$B$34="Нет",0,$J$7)</f>
        <v/>
      </c>
      <c r="C36" s="65" t="str">
        <f>IFERROR(IF(B34&amp;B36="Да","Выберите количество NC контактов",IF(B20&amp;B28&amp;B30&amp;B34="НетВинтовойДаДа",IF((B32+B36)&lt;=6,IF(B36=0,"Выберите количество NC контактов",""),"Без подсветки суммарно берем не более 6 блоков с 'NO и NC контактами'"),IF(B20&amp;B28&amp;B30&amp;B34="ДаВинтовойДаДа",IF((B32+B36)&lt;=4,IF(B36=0,"Выберите количество NC контактов",""),"С подсветкой суммарно берем не более 4 блоков с 'NO и NC контактами'"),IF(B20&amp;B28&amp;B30&amp;B34="НетБезвинтовой Plug-InДаДа",IF((B32+B36)&lt;=3,IF(B36=0,"Выберите количество NC контактов",""),"Без подсветки суммарно берем не более 3 блоков с 'NO и NC контактами'"),IF(B20&amp;B28&amp;B30&amp;B34="ДаБезвинтовой Plug-InДаДа",IF((B32+B36)&lt;=2,IF(B36=0,"Выберите количество NC контактов",""),"С подсветкой суммарно берем не более 2 блоков  с 'NO и NC контактами'"),IF(B20&amp;B28&amp;B34="НетВинтовойДа",IF(B36&lt;=6,IF(B36=0,"Выберите количество NC контактов",""),"Без подсветки берем не более 6 блоков с 'NC контактами'"),IF(B20&amp;B28&amp;B34="ДаВинтовойДа",IF(B36&lt;=4,IF(B36=0,"Выберите количество NC контактов",""),"С подсветкой берем не более 4 блоков с 'NC контактами'"),IF(B20&amp;B28&amp;B34="НетБезвинтовой Plug-InДа",IF(B36&lt;=3,IF(B36=0,"Выберите количество NC контактов",""),"Без подсветки берем не более 3 блоков с 'NC контактами'"),IF(B20&amp;B28&amp;B34="ДаБезвинтовой Plug-InДа",IF(B36&lt;=2,IF(B36=0,"Выберите количество NC контактов",""),"С подсветкой берем не более 2 блоков  с 'NC контактами'"),IF(B34&lt;&gt;"Да",IF(B36&gt;0,IF(B36="","","NC контакты не используем"),""),IF(B34="Да",IF(B36=0,"Выберите количество NC контактов",""),""))))))))))),"")</f>
        <v/>
      </c>
      <c r="D36" s="17"/>
      <c r="L36" s="98" t="str">
        <f t="shared" si="0"/>
        <v/>
      </c>
    </row>
    <row r="37" spans="1:12" x14ac:dyDescent="0.3">
      <c r="A37" s="18"/>
      <c r="B37" s="30"/>
      <c r="C37" s="65"/>
      <c r="D37" s="64"/>
      <c r="L37" s="98" t="str">
        <f t="shared" si="0"/>
        <v/>
      </c>
    </row>
    <row r="38" spans="1:12" x14ac:dyDescent="0.3">
      <c r="A38" s="25" t="s">
        <v>199</v>
      </c>
      <c r="B38" s="34" t="str">
        <f>IF(Конфигуратор!$B$20="Нет","Нет",$J$7)</f>
        <v/>
      </c>
      <c r="C38" s="65" t="str">
        <f>IF(B20="Нет",IF(B38&lt;&gt;"Нет","Кнопка без подсветки Напряжение = 'Нет'",""),IF(B20="Да",IF(B38="", "Кнопка с подсветкой выберите Напряжение",IF(B38="Нет", "Кнопка с подсветкой выберите Напряжение","")), "Выберите Напряжение"))</f>
        <v>Выберите Напряжение</v>
      </c>
      <c r="D38" s="17"/>
      <c r="L38" s="98" t="str">
        <f t="shared" si="0"/>
        <v/>
      </c>
    </row>
    <row r="39" spans="1:12" ht="17.25" thickBot="1" x14ac:dyDescent="0.35">
      <c r="A39" s="20"/>
      <c r="B39" s="31"/>
      <c r="C39" s="74"/>
      <c r="D39" s="64"/>
      <c r="L39" s="98" t="str">
        <f t="shared" si="0"/>
        <v/>
      </c>
    </row>
    <row r="40" spans="1:12" ht="17.25" thickBot="1" x14ac:dyDescent="0.35">
      <c r="A40" s="21"/>
      <c r="B40" s="59"/>
      <c r="C40" s="74"/>
      <c r="D40" s="17"/>
      <c r="L40" s="98" t="str">
        <f t="shared" si="0"/>
        <v/>
      </c>
    </row>
    <row r="41" spans="1:12" ht="17.25" thickBot="1" x14ac:dyDescent="0.35">
      <c r="A41" s="103" t="s">
        <v>140</v>
      </c>
      <c r="B41" s="104"/>
      <c r="C41" s="69"/>
      <c r="D41" s="65"/>
      <c r="L41" s="98" t="str">
        <f t="shared" si="0"/>
        <v/>
      </c>
    </row>
    <row r="42" spans="1:12" ht="16.5" customHeight="1" x14ac:dyDescent="0.3">
      <c r="A42" s="35"/>
      <c r="B42" s="36"/>
      <c r="C42" s="74"/>
      <c r="D42" s="65"/>
      <c r="L42" s="98" t="str">
        <f t="shared" si="0"/>
        <v/>
      </c>
    </row>
    <row r="43" spans="1:12" x14ac:dyDescent="0.3">
      <c r="A43" s="28" t="s">
        <v>144</v>
      </c>
      <c r="B43" s="37"/>
      <c r="C43" s="65" t="str">
        <f>IF(B43="","Выберите тип переключателя","")</f>
        <v>Выберите тип переключателя</v>
      </c>
      <c r="D43" s="64"/>
      <c r="L43" s="98" t="str">
        <f t="shared" si="0"/>
        <v/>
      </c>
    </row>
    <row r="44" spans="1:12" x14ac:dyDescent="0.3">
      <c r="A44" s="19"/>
      <c r="B44" s="33"/>
      <c r="C44" s="74"/>
      <c r="D44" s="17"/>
      <c r="L44" s="98" t="str">
        <f t="shared" si="0"/>
        <v/>
      </c>
    </row>
    <row r="45" spans="1:12" x14ac:dyDescent="0.3">
      <c r="A45" s="28" t="s">
        <v>145</v>
      </c>
      <c r="B45" s="37"/>
      <c r="C45" s="65" t="str">
        <f>IF(B45="","Выберите количество положений переключателя","")</f>
        <v>Выберите количество положений переключателя</v>
      </c>
      <c r="D45" s="64"/>
      <c r="L45" s="98" t="str">
        <f t="shared" si="0"/>
        <v/>
      </c>
    </row>
    <row r="46" spans="1:12" x14ac:dyDescent="0.3">
      <c r="A46" s="19"/>
      <c r="B46" s="33"/>
      <c r="C46" s="74"/>
      <c r="D46" s="17"/>
      <c r="L46" s="98" t="str">
        <f t="shared" si="0"/>
        <v/>
      </c>
    </row>
    <row r="47" spans="1:12" x14ac:dyDescent="0.3">
      <c r="A47" s="28" t="s">
        <v>146</v>
      </c>
      <c r="B47" s="34"/>
      <c r="C47" s="65" t="str">
        <f>IF(B47="","Выберите механизм переключателя","")</f>
        <v>Выберите механизм переключателя</v>
      </c>
      <c r="D47" s="64"/>
      <c r="L47" s="98" t="str">
        <f t="shared" si="0"/>
        <v/>
      </c>
    </row>
    <row r="48" spans="1:12" x14ac:dyDescent="0.3">
      <c r="A48" s="19"/>
      <c r="B48" s="33"/>
      <c r="C48" s="74"/>
      <c r="D48" s="17"/>
      <c r="L48" s="98" t="str">
        <f t="shared" si="0"/>
        <v/>
      </c>
    </row>
    <row r="49" spans="1:12" x14ac:dyDescent="0.3">
      <c r="A49" s="25" t="s">
        <v>200</v>
      </c>
      <c r="B49" s="34" t="str">
        <f>IF(Конфигуратор!$B$47&lt;&gt;"","Алюминий","")</f>
        <v/>
      </c>
      <c r="C49" s="65" t="str">
        <f>IF(B49="","Выберите материал переключателя","")</f>
        <v>Выберите материал переключателя</v>
      </c>
      <c r="D49" s="64"/>
      <c r="L49" s="98" t="str">
        <f t="shared" si="0"/>
        <v/>
      </c>
    </row>
    <row r="50" spans="1:12" x14ac:dyDescent="0.3">
      <c r="A50" s="18"/>
      <c r="B50" s="30"/>
      <c r="C50" s="75"/>
      <c r="D50" s="17"/>
      <c r="L50" s="98" t="str">
        <f t="shared" si="0"/>
        <v/>
      </c>
    </row>
    <row r="51" spans="1:12" x14ac:dyDescent="0.3">
      <c r="A51" s="25" t="s">
        <v>201</v>
      </c>
      <c r="B51" s="81" t="str">
        <f>IF(Конфигуратор!$B$47&lt;&gt;"","Да","")</f>
        <v/>
      </c>
      <c r="C51" s="65" t="str">
        <f>IF(B51="","Выберите возможность подсветки","")</f>
        <v>Выберите возможность подсветки</v>
      </c>
      <c r="D51" s="65"/>
      <c r="L51" s="98" t="str">
        <f t="shared" si="0"/>
        <v/>
      </c>
    </row>
    <row r="52" spans="1:12" x14ac:dyDescent="0.3">
      <c r="A52" s="18"/>
      <c r="B52" s="27"/>
      <c r="C52" s="75"/>
      <c r="D52" s="65"/>
      <c r="L52" s="98" t="str">
        <f t="shared" si="0"/>
        <v/>
      </c>
    </row>
    <row r="53" spans="1:12" x14ac:dyDescent="0.3">
      <c r="A53" s="25" t="s">
        <v>202</v>
      </c>
      <c r="B53" s="34"/>
      <c r="C53" s="65" t="str">
        <f>IF(B53="","Переключатель с подсветкой выберите Напряжение","")</f>
        <v>Переключатель с подсветкой выберите Напряжение</v>
      </c>
      <c r="D53" s="65"/>
      <c r="L53" s="98" t="str">
        <f t="shared" si="0"/>
        <v/>
      </c>
    </row>
    <row r="54" spans="1:12" x14ac:dyDescent="0.3">
      <c r="A54" s="19"/>
      <c r="B54" s="27"/>
      <c r="C54" s="75"/>
      <c r="D54" s="66"/>
      <c r="L54" s="98" t="str">
        <f t="shared" si="0"/>
        <v/>
      </c>
    </row>
    <row r="55" spans="1:12" x14ac:dyDescent="0.3">
      <c r="A55" s="25" t="s">
        <v>203</v>
      </c>
      <c r="B55" s="34"/>
      <c r="C55" s="65" t="str">
        <f>IF(B55="","Выберите цвет подсветки","")</f>
        <v>Выберите цвет подсветки</v>
      </c>
      <c r="D55" s="17"/>
      <c r="L55" s="98" t="str">
        <f t="shared" si="0"/>
        <v/>
      </c>
    </row>
    <row r="56" spans="1:12" x14ac:dyDescent="0.3">
      <c r="A56" s="18"/>
      <c r="B56" s="27"/>
      <c r="C56" s="75"/>
      <c r="D56" s="66"/>
      <c r="L56" s="98" t="str">
        <f t="shared" si="0"/>
        <v/>
      </c>
    </row>
    <row r="57" spans="1:12" x14ac:dyDescent="0.3">
      <c r="A57" s="28" t="s">
        <v>192</v>
      </c>
      <c r="B57" s="34"/>
      <c r="C57" s="65" t="str">
        <f>IF(B57="","Выберите тип зажима","")</f>
        <v>Выберите тип зажима</v>
      </c>
      <c r="D57" s="17"/>
      <c r="L57" s="98" t="str">
        <f t="shared" si="0"/>
        <v/>
      </c>
    </row>
    <row r="58" spans="1:12" x14ac:dyDescent="0.3">
      <c r="A58" s="18"/>
      <c r="B58" s="27"/>
      <c r="C58" s="76"/>
      <c r="D58" s="66"/>
      <c r="L58" s="98" t="str">
        <f t="shared" si="0"/>
        <v/>
      </c>
    </row>
    <row r="59" spans="1:12" ht="17.25" thickBot="1" x14ac:dyDescent="0.35">
      <c r="A59" s="25" t="s">
        <v>204</v>
      </c>
      <c r="B59" s="38"/>
      <c r="C59" s="65" t="str">
        <f>IF(B59="","Выберите наличие NO контактов",IF(B59="Нет",IF(B63="Нет","Необходимо выбрать блоки с 'NO или NC контактами'",""),""))</f>
        <v>Выберите наличие NO контактов</v>
      </c>
      <c r="D59" s="17"/>
      <c r="L59" s="98" t="str">
        <f t="shared" si="0"/>
        <v/>
      </c>
    </row>
    <row r="60" spans="1:12" ht="17.25" thickBot="1" x14ac:dyDescent="0.35">
      <c r="A60" s="16"/>
      <c r="B60" s="30"/>
      <c r="C60" s="70"/>
      <c r="D60" s="65"/>
      <c r="L60" s="98" t="str">
        <f t="shared" si="0"/>
        <v/>
      </c>
    </row>
    <row r="61" spans="1:12" ht="17.25" thickBot="1" x14ac:dyDescent="0.35">
      <c r="A61" s="25" t="s">
        <v>212</v>
      </c>
      <c r="B61" s="38" t="str">
        <f>IF(Конфигуратор!$B$59="Нет",0,$J$7)</f>
        <v/>
      </c>
      <c r="C61" s="70" t="str">
        <f>IFERROR(IF(B59&amp;B61="Да","Выберите количество NO контактов",IF(B51&amp;B57&amp;B59&amp;B63="ДаВинтовойДаДа",IF((B61+B65)&lt;=4,IF(B61&lt;1,"Выберите количество NO контактов",""),"С подсветкой суммарно берем не более 4 блоков с 'NO и NC контактами'"),IF(B51&amp;B57&amp;B59&amp;B63="ДаБезвинтовой Plug-InДаДа",IF((B61+B65)&lt;=2,IF(B59="Да",IF(B61=0,"Выберите количество NO контактов",""),""),"С подсветкой суммарно берем не более 2 блоков  с 'NO и NC контактами'"),IF(B51&amp;B57&amp;B59="ДаВинтовойДа",IF(B61&lt;=4,IF(B61&lt;1,"Введите количество NO контактов",""),"С подсветкой берем не более 4 блоков с 'NO контактами'"),IF(B51&amp;B57&amp;B59="ДаБезвинтовой Plug-InДа",IF(B61&lt;=2,IF(B59="Да",IF(B61=0,"Выберите количество NO контактов",""),""),"С подсветкой берем не более 2 блоков  с 'NO контактами'"),IF(B59&lt;&gt;"Да",IF(B61&gt;0,IF(B61="","","NO контакты не используем"),""),IF(B59="Да",IF(B61=0,"Выберите количество NO контактов",""),""))))))),"")</f>
        <v/>
      </c>
      <c r="D61" s="65"/>
      <c r="L61" s="98" t="str">
        <f t="shared" si="0"/>
        <v/>
      </c>
    </row>
    <row r="62" spans="1:12" ht="17.25" thickBot="1" x14ac:dyDescent="0.35">
      <c r="A62" s="18"/>
      <c r="B62" s="30"/>
      <c r="C62" s="77"/>
      <c r="D62" s="67"/>
      <c r="L62" s="98" t="str">
        <f t="shared" si="0"/>
        <v/>
      </c>
    </row>
    <row r="63" spans="1:12" ht="17.25" thickBot="1" x14ac:dyDescent="0.35">
      <c r="A63" s="25" t="s">
        <v>213</v>
      </c>
      <c r="B63" s="38"/>
      <c r="C63" s="65" t="str">
        <f>IF(B63="","Выберите наличие NC контактов",IF(B63="Нет",IF(B59="Нет","Необходимо выбрать блоки с 'NO или NC контактами'",""),""))</f>
        <v>Выберите наличие NC контактов</v>
      </c>
      <c r="D63" s="17"/>
      <c r="L63" s="98" t="str">
        <f t="shared" si="0"/>
        <v/>
      </c>
    </row>
    <row r="64" spans="1:12" ht="17.25" thickBot="1" x14ac:dyDescent="0.35">
      <c r="A64" s="16"/>
      <c r="B64" s="68"/>
      <c r="C64" s="70"/>
      <c r="D64" s="65"/>
      <c r="L64" s="98" t="str">
        <f t="shared" si="0"/>
        <v/>
      </c>
    </row>
    <row r="65" spans="1:12" ht="17.25" thickBot="1" x14ac:dyDescent="0.35">
      <c r="A65" s="25" t="s">
        <v>214</v>
      </c>
      <c r="B65" s="38" t="str">
        <f>IF(Конфигуратор!$B$63="Нет",0,$J$7)</f>
        <v/>
      </c>
      <c r="C65" s="70" t="str">
        <f>IFERROR(IF(B63&amp;B65="Да","Выберите количество NC контактов",IF(B51&amp;B57&amp;B59&amp;B63="ДаВинтовойДаДа",IF((IFERROR(B61,0)+IFERROR(B65,0))&lt;=4,IF(B65&lt;1,"Выберите количество NC контактов",""),"С подсветкой суммарно берем не более 4 блоков с 'NO и NC контактами'"),IF(B51&amp;B57&amp;B59&amp;B63="ДаБезвинтовой Plug-InДаДа",IF((IFERROR(B61,0)+IFERROR(B65,0))&lt;=2,IF(B65&lt;1,"Выберите количество NC контактов",""),"С подсветкой суммарно берем не более 2 блоков  с 'NO и NC контактами'"),IF(B51&amp;B57&amp;B63="ДаВинтовойДа",IF(B65&lt;=4,IF(B65&lt;1,"Выберите количество NC контактов",""),"С подсветкой берем не более 4 блоков с 'NC контактами'"),IF(B51&amp;B57&amp;B63="НетБезвинтовой Plug-InДа",IF(B65&lt;=3,IF(B65&lt;1,"Выберите количество NC контактов",""),"Без подсветки суммарно берем не более 3 блоков с 'NC контактами'"),IF(B51&amp;B57&amp;B63="ДаБезвинтовой Plug-InДа",IF(B65&lt;=2,IF(B65&lt;1,"Выберите количество NC контактов",""),"С подсветкой суммарно берем не более 2 блоков  с 'NC контактами'"),IF(B63&lt;&gt;"Да",IF(B65&gt;0,IF(B65="","","NC контакты не используем"),""),IF(B63="Да",IF(B65&lt;1,"Выберите количество NC контактов",""),"")))))))),"")</f>
        <v/>
      </c>
      <c r="D65" s="65"/>
      <c r="L65" s="98" t="str">
        <f t="shared" si="0"/>
        <v/>
      </c>
    </row>
    <row r="66" spans="1:12" ht="17.25" thickBot="1" x14ac:dyDescent="0.35">
      <c r="A66" s="23"/>
      <c r="B66" s="31"/>
      <c r="C66" s="77"/>
      <c r="D66" s="67"/>
      <c r="L66" s="98" t="str">
        <f t="shared" si="0"/>
        <v/>
      </c>
    </row>
    <row r="67" spans="1:12" ht="17.25" thickBot="1" x14ac:dyDescent="0.35">
      <c r="A67" s="24"/>
      <c r="B67" s="60"/>
      <c r="C67" s="78"/>
      <c r="D67" s="66"/>
      <c r="L67" s="98" t="str">
        <f t="shared" si="0"/>
        <v/>
      </c>
    </row>
    <row r="68" spans="1:12" ht="17.25" thickBot="1" x14ac:dyDescent="0.35">
      <c r="A68" s="103" t="s">
        <v>156</v>
      </c>
      <c r="B68" s="104"/>
      <c r="C68" s="75"/>
      <c r="D68" s="66"/>
      <c r="L68" s="98" t="str">
        <f t="shared" si="0"/>
        <v/>
      </c>
    </row>
    <row r="69" spans="1:12" x14ac:dyDescent="0.3">
      <c r="A69" s="22"/>
      <c r="B69" s="32"/>
      <c r="C69" s="75"/>
      <c r="D69" s="66"/>
      <c r="L69" s="98" t="str">
        <f t="shared" si="0"/>
        <v/>
      </c>
    </row>
    <row r="70" spans="1:12" x14ac:dyDescent="0.3">
      <c r="A70" s="28" t="s">
        <v>205</v>
      </c>
      <c r="B70" s="34"/>
      <c r="C70" s="65" t="str">
        <f>IF(B70="","Выберите цвет лампы","")</f>
        <v>Выберите цвет лампы</v>
      </c>
      <c r="D70" s="17"/>
      <c r="L70" s="98" t="str">
        <f t="shared" si="0"/>
        <v/>
      </c>
    </row>
    <row r="71" spans="1:12" x14ac:dyDescent="0.3">
      <c r="A71" s="19"/>
      <c r="B71" s="27"/>
      <c r="C71" s="75"/>
      <c r="D71" s="66"/>
      <c r="L71" s="98" t="str">
        <f t="shared" si="0"/>
        <v/>
      </c>
    </row>
    <row r="72" spans="1:12" x14ac:dyDescent="0.3">
      <c r="A72" s="28" t="s">
        <v>206</v>
      </c>
      <c r="B72" s="34"/>
      <c r="C72" s="65" t="str">
        <f>IF(B72="","Выберите напряжение","")</f>
        <v>Выберите напряжение</v>
      </c>
      <c r="D72" s="17"/>
      <c r="L72" s="98" t="str">
        <f t="shared" si="0"/>
        <v/>
      </c>
    </row>
    <row r="73" spans="1:12" x14ac:dyDescent="0.3">
      <c r="A73" s="19"/>
      <c r="B73" s="27"/>
      <c r="C73" s="75"/>
      <c r="D73" s="66"/>
      <c r="L73" s="98" t="str">
        <f t="shared" si="0"/>
        <v/>
      </c>
    </row>
    <row r="74" spans="1:12" x14ac:dyDescent="0.3">
      <c r="A74" s="28" t="s">
        <v>207</v>
      </c>
      <c r="B74" s="38" t="str">
        <f>IF(Конфигуратор!$B$72&lt;&gt;"","Безвинтовой Plug-In","")</f>
        <v/>
      </c>
      <c r="C74" s="87" t="str">
        <f>IF(B74="","Выберите тип зажима","")</f>
        <v>Выберите тип зажима</v>
      </c>
      <c r="D74" s="88"/>
      <c r="L74" s="98" t="str">
        <f t="shared" si="0"/>
        <v/>
      </c>
    </row>
    <row r="75" spans="1:12" ht="17.25" thickBot="1" x14ac:dyDescent="0.35">
      <c r="A75" s="86"/>
      <c r="B75" s="97"/>
      <c r="C75" s="95"/>
      <c r="D75" s="92"/>
      <c r="L75" s="98" t="str">
        <f t="shared" si="0"/>
        <v/>
      </c>
    </row>
    <row r="76" spans="1:12" x14ac:dyDescent="0.3">
      <c r="A76" s="56"/>
      <c r="B76" s="96"/>
      <c r="C76" s="93"/>
      <c r="D76" s="93"/>
      <c r="L76" s="98" t="str">
        <f t="shared" si="0"/>
        <v/>
      </c>
    </row>
    <row r="77" spans="1:12" x14ac:dyDescent="0.3">
      <c r="A77" s="57"/>
      <c r="B77" s="89"/>
      <c r="C77" s="90"/>
      <c r="D77" s="90"/>
      <c r="L77" s="98" t="str">
        <f t="shared" si="0"/>
        <v/>
      </c>
    </row>
    <row r="78" spans="1:12" x14ac:dyDescent="0.3">
      <c r="A78" s="57"/>
      <c r="B78" s="89"/>
      <c r="C78" s="91"/>
      <c r="D78" s="90"/>
      <c r="L78" s="98" t="str">
        <f t="shared" si="0"/>
        <v/>
      </c>
    </row>
    <row r="79" spans="1:12" x14ac:dyDescent="0.3">
      <c r="A79" s="57"/>
      <c r="B79" s="89"/>
      <c r="C79" s="91"/>
      <c r="D79" s="90"/>
      <c r="L79" s="98" t="str">
        <f t="shared" si="0"/>
        <v/>
      </c>
    </row>
    <row r="80" spans="1:12" x14ac:dyDescent="0.3">
      <c r="A80" s="57"/>
      <c r="B80" s="89"/>
      <c r="C80" s="90"/>
      <c r="D80" s="90"/>
      <c r="L80" s="98" t="str">
        <f t="shared" ref="L80:L143" si="1">LEFT(E80,12)</f>
        <v/>
      </c>
    </row>
    <row r="81" spans="1:12" x14ac:dyDescent="0.3">
      <c r="A81" s="57"/>
      <c r="B81" s="89"/>
      <c r="C81" s="90"/>
      <c r="D81" s="90"/>
      <c r="L81" s="98" t="str">
        <f t="shared" si="1"/>
        <v/>
      </c>
    </row>
    <row r="82" spans="1:12" x14ac:dyDescent="0.3">
      <c r="A82" s="57"/>
      <c r="B82" s="8"/>
      <c r="C82" s="8"/>
      <c r="D82" s="8"/>
      <c r="L82" s="98" t="str">
        <f t="shared" si="1"/>
        <v/>
      </c>
    </row>
    <row r="83" spans="1:12" x14ac:dyDescent="0.3">
      <c r="A83" s="57"/>
      <c r="B83" s="93"/>
      <c r="C83" s="93"/>
      <c r="D83" s="93"/>
      <c r="L83" s="98" t="str">
        <f t="shared" si="1"/>
        <v/>
      </c>
    </row>
    <row r="84" spans="1:12" x14ac:dyDescent="0.3">
      <c r="A84" s="57"/>
      <c r="B84" s="89"/>
      <c r="C84" s="90"/>
      <c r="D84" s="90"/>
      <c r="L84" s="98" t="str">
        <f t="shared" si="1"/>
        <v/>
      </c>
    </row>
    <row r="85" spans="1:12" x14ac:dyDescent="0.3">
      <c r="A85" s="57"/>
      <c r="B85" s="89"/>
      <c r="C85" s="91"/>
      <c r="D85" s="90"/>
      <c r="L85" s="98" t="str">
        <f t="shared" si="1"/>
        <v/>
      </c>
    </row>
    <row r="86" spans="1:12" x14ac:dyDescent="0.3">
      <c r="A86" s="57"/>
      <c r="B86" s="89"/>
      <c r="C86" s="90"/>
      <c r="D86" s="90"/>
      <c r="L86" s="98" t="str">
        <f t="shared" si="1"/>
        <v/>
      </c>
    </row>
    <row r="87" spans="1:12" x14ac:dyDescent="0.3">
      <c r="A87" s="57"/>
      <c r="B87" s="89"/>
      <c r="C87" s="90"/>
      <c r="D87" s="90"/>
      <c r="L87" s="98" t="str">
        <f t="shared" si="1"/>
        <v/>
      </c>
    </row>
    <row r="88" spans="1:12" x14ac:dyDescent="0.3">
      <c r="A88" s="57"/>
      <c r="B88" s="89"/>
      <c r="C88" s="90"/>
      <c r="D88" s="90"/>
      <c r="L88" s="98" t="str">
        <f t="shared" si="1"/>
        <v/>
      </c>
    </row>
    <row r="89" spans="1:12" x14ac:dyDescent="0.3">
      <c r="A89" s="57"/>
      <c r="B89" s="8"/>
      <c r="C89" s="8"/>
      <c r="D89" s="8"/>
      <c r="L89" s="98" t="str">
        <f t="shared" si="1"/>
        <v/>
      </c>
    </row>
    <row r="90" spans="1:12" x14ac:dyDescent="0.3">
      <c r="A90" s="57"/>
      <c r="B90" s="94"/>
      <c r="C90" s="94"/>
      <c r="D90" s="94"/>
      <c r="L90" s="98" t="str">
        <f t="shared" si="1"/>
        <v/>
      </c>
    </row>
    <row r="91" spans="1:12" x14ac:dyDescent="0.3">
      <c r="A91" s="57"/>
      <c r="B91" s="89"/>
      <c r="C91" s="90"/>
      <c r="D91" s="90"/>
      <c r="L91" s="98" t="str">
        <f t="shared" si="1"/>
        <v/>
      </c>
    </row>
    <row r="92" spans="1:12" x14ac:dyDescent="0.3">
      <c r="B92" s="56"/>
      <c r="C92" s="79"/>
      <c r="D92" s="49"/>
      <c r="L92" s="98" t="str">
        <f t="shared" si="1"/>
        <v/>
      </c>
    </row>
    <row r="93" spans="1:12" x14ac:dyDescent="0.3">
      <c r="L93" s="98" t="str">
        <f t="shared" si="1"/>
        <v/>
      </c>
    </row>
    <row r="94" spans="1:12" x14ac:dyDescent="0.3">
      <c r="L94" s="98" t="str">
        <f t="shared" si="1"/>
        <v/>
      </c>
    </row>
    <row r="95" spans="1:12" x14ac:dyDescent="0.3">
      <c r="L95" s="98" t="str">
        <f t="shared" si="1"/>
        <v/>
      </c>
    </row>
    <row r="96" spans="1:12" x14ac:dyDescent="0.3">
      <c r="L96" s="98" t="str">
        <f t="shared" si="1"/>
        <v/>
      </c>
    </row>
    <row r="97" spans="12:12" x14ac:dyDescent="0.3">
      <c r="L97" s="98" t="str">
        <f t="shared" si="1"/>
        <v/>
      </c>
    </row>
    <row r="98" spans="12:12" x14ac:dyDescent="0.3">
      <c r="L98" s="98" t="str">
        <f t="shared" si="1"/>
        <v/>
      </c>
    </row>
    <row r="99" spans="12:12" x14ac:dyDescent="0.3">
      <c r="L99" s="98" t="str">
        <f t="shared" si="1"/>
        <v/>
      </c>
    </row>
    <row r="100" spans="12:12" x14ac:dyDescent="0.3">
      <c r="L100" s="98" t="str">
        <f t="shared" si="1"/>
        <v/>
      </c>
    </row>
    <row r="101" spans="12:12" x14ac:dyDescent="0.3">
      <c r="L101" s="98" t="str">
        <f t="shared" si="1"/>
        <v/>
      </c>
    </row>
    <row r="102" spans="12:12" x14ac:dyDescent="0.3">
      <c r="L102" s="98" t="str">
        <f t="shared" si="1"/>
        <v/>
      </c>
    </row>
    <row r="103" spans="12:12" x14ac:dyDescent="0.3">
      <c r="L103" s="98" t="str">
        <f t="shared" si="1"/>
        <v/>
      </c>
    </row>
    <row r="104" spans="12:12" x14ac:dyDescent="0.3">
      <c r="L104" s="98" t="str">
        <f t="shared" si="1"/>
        <v/>
      </c>
    </row>
    <row r="105" spans="12:12" x14ac:dyDescent="0.3">
      <c r="L105" s="98" t="str">
        <f t="shared" si="1"/>
        <v/>
      </c>
    </row>
    <row r="106" spans="12:12" x14ac:dyDescent="0.3">
      <c r="L106" s="98" t="str">
        <f t="shared" si="1"/>
        <v/>
      </c>
    </row>
    <row r="107" spans="12:12" x14ac:dyDescent="0.3">
      <c r="L107" s="98" t="str">
        <f t="shared" si="1"/>
        <v/>
      </c>
    </row>
    <row r="108" spans="12:12" x14ac:dyDescent="0.3">
      <c r="L108" s="98" t="str">
        <f t="shared" si="1"/>
        <v/>
      </c>
    </row>
    <row r="109" spans="12:12" x14ac:dyDescent="0.3">
      <c r="L109" s="98" t="str">
        <f t="shared" si="1"/>
        <v/>
      </c>
    </row>
    <row r="110" spans="12:12" x14ac:dyDescent="0.3">
      <c r="L110" s="98" t="str">
        <f t="shared" si="1"/>
        <v/>
      </c>
    </row>
    <row r="111" spans="12:12" x14ac:dyDescent="0.3">
      <c r="L111" s="98" t="str">
        <f t="shared" si="1"/>
        <v/>
      </c>
    </row>
    <row r="112" spans="12:12" x14ac:dyDescent="0.3">
      <c r="L112" s="98" t="str">
        <f t="shared" si="1"/>
        <v/>
      </c>
    </row>
    <row r="113" spans="12:12" x14ac:dyDescent="0.3">
      <c r="L113" s="98" t="str">
        <f t="shared" si="1"/>
        <v/>
      </c>
    </row>
    <row r="114" spans="12:12" x14ac:dyDescent="0.3">
      <c r="L114" s="98" t="str">
        <f t="shared" si="1"/>
        <v/>
      </c>
    </row>
    <row r="115" spans="12:12" x14ac:dyDescent="0.3">
      <c r="L115" s="98" t="str">
        <f t="shared" si="1"/>
        <v/>
      </c>
    </row>
    <row r="116" spans="12:12" x14ac:dyDescent="0.3">
      <c r="L116" s="98" t="str">
        <f t="shared" si="1"/>
        <v/>
      </c>
    </row>
    <row r="117" spans="12:12" x14ac:dyDescent="0.3">
      <c r="L117" s="98" t="str">
        <f t="shared" si="1"/>
        <v/>
      </c>
    </row>
    <row r="118" spans="12:12" x14ac:dyDescent="0.3">
      <c r="L118" s="98" t="str">
        <f t="shared" si="1"/>
        <v/>
      </c>
    </row>
    <row r="119" spans="12:12" x14ac:dyDescent="0.3">
      <c r="L119" s="98" t="str">
        <f t="shared" si="1"/>
        <v/>
      </c>
    </row>
    <row r="120" spans="12:12" x14ac:dyDescent="0.3">
      <c r="L120" s="98" t="str">
        <f t="shared" si="1"/>
        <v/>
      </c>
    </row>
    <row r="121" spans="12:12" x14ac:dyDescent="0.3">
      <c r="L121" s="98" t="str">
        <f t="shared" si="1"/>
        <v/>
      </c>
    </row>
    <row r="122" spans="12:12" x14ac:dyDescent="0.3">
      <c r="L122" s="98" t="str">
        <f t="shared" si="1"/>
        <v/>
      </c>
    </row>
    <row r="123" spans="12:12" x14ac:dyDescent="0.3">
      <c r="L123" s="98" t="str">
        <f t="shared" si="1"/>
        <v/>
      </c>
    </row>
    <row r="124" spans="12:12" x14ac:dyDescent="0.3">
      <c r="L124" s="98" t="str">
        <f t="shared" si="1"/>
        <v/>
      </c>
    </row>
    <row r="125" spans="12:12" x14ac:dyDescent="0.3">
      <c r="L125" s="98" t="str">
        <f t="shared" si="1"/>
        <v/>
      </c>
    </row>
    <row r="126" spans="12:12" x14ac:dyDescent="0.3">
      <c r="L126" s="98" t="str">
        <f t="shared" si="1"/>
        <v/>
      </c>
    </row>
    <row r="127" spans="12:12" x14ac:dyDescent="0.3">
      <c r="L127" s="98" t="str">
        <f t="shared" si="1"/>
        <v/>
      </c>
    </row>
    <row r="128" spans="12:12" x14ac:dyDescent="0.3">
      <c r="L128" s="98" t="str">
        <f t="shared" si="1"/>
        <v/>
      </c>
    </row>
    <row r="129" spans="12:12" x14ac:dyDescent="0.3">
      <c r="L129" s="98" t="str">
        <f t="shared" si="1"/>
        <v/>
      </c>
    </row>
    <row r="130" spans="12:12" x14ac:dyDescent="0.3">
      <c r="L130" s="98" t="str">
        <f t="shared" si="1"/>
        <v/>
      </c>
    </row>
    <row r="131" spans="12:12" x14ac:dyDescent="0.3">
      <c r="L131" s="98" t="str">
        <f t="shared" si="1"/>
        <v/>
      </c>
    </row>
    <row r="132" spans="12:12" x14ac:dyDescent="0.3">
      <c r="L132" s="98" t="str">
        <f t="shared" si="1"/>
        <v/>
      </c>
    </row>
    <row r="133" spans="12:12" x14ac:dyDescent="0.3">
      <c r="L133" s="98" t="str">
        <f t="shared" si="1"/>
        <v/>
      </c>
    </row>
    <row r="134" spans="12:12" x14ac:dyDescent="0.3">
      <c r="L134" s="98" t="str">
        <f t="shared" si="1"/>
        <v/>
      </c>
    </row>
    <row r="135" spans="12:12" x14ac:dyDescent="0.3">
      <c r="L135" s="98" t="str">
        <f t="shared" si="1"/>
        <v/>
      </c>
    </row>
    <row r="136" spans="12:12" x14ac:dyDescent="0.3">
      <c r="L136" s="98" t="str">
        <f t="shared" si="1"/>
        <v/>
      </c>
    </row>
    <row r="137" spans="12:12" x14ac:dyDescent="0.3">
      <c r="L137" s="98" t="str">
        <f t="shared" si="1"/>
        <v/>
      </c>
    </row>
    <row r="138" spans="12:12" x14ac:dyDescent="0.3">
      <c r="L138" s="98" t="str">
        <f t="shared" si="1"/>
        <v/>
      </c>
    </row>
    <row r="139" spans="12:12" x14ac:dyDescent="0.3">
      <c r="L139" s="98" t="str">
        <f t="shared" si="1"/>
        <v/>
      </c>
    </row>
    <row r="140" spans="12:12" x14ac:dyDescent="0.3">
      <c r="L140" s="98" t="str">
        <f t="shared" si="1"/>
        <v/>
      </c>
    </row>
    <row r="141" spans="12:12" x14ac:dyDescent="0.3">
      <c r="L141" s="98" t="str">
        <f t="shared" si="1"/>
        <v/>
      </c>
    </row>
    <row r="142" spans="12:12" x14ac:dyDescent="0.3">
      <c r="L142" s="98" t="str">
        <f t="shared" si="1"/>
        <v/>
      </c>
    </row>
    <row r="143" spans="12:12" x14ac:dyDescent="0.3">
      <c r="L143" s="98" t="str">
        <f t="shared" si="1"/>
        <v/>
      </c>
    </row>
    <row r="144" spans="12:12" x14ac:dyDescent="0.3">
      <c r="L144" s="98" t="str">
        <f t="shared" ref="L144:L207" si="2">LEFT(E144,12)</f>
        <v/>
      </c>
    </row>
    <row r="145" spans="12:12" x14ac:dyDescent="0.3">
      <c r="L145" s="98" t="str">
        <f t="shared" si="2"/>
        <v/>
      </c>
    </row>
    <row r="146" spans="12:12" x14ac:dyDescent="0.3">
      <c r="L146" s="98" t="str">
        <f t="shared" si="2"/>
        <v/>
      </c>
    </row>
    <row r="147" spans="12:12" x14ac:dyDescent="0.3">
      <c r="L147" s="98" t="str">
        <f t="shared" si="2"/>
        <v/>
      </c>
    </row>
    <row r="148" spans="12:12" x14ac:dyDescent="0.3">
      <c r="L148" s="98" t="str">
        <f t="shared" si="2"/>
        <v/>
      </c>
    </row>
    <row r="149" spans="12:12" x14ac:dyDescent="0.3">
      <c r="L149" s="98" t="str">
        <f t="shared" si="2"/>
        <v/>
      </c>
    </row>
    <row r="150" spans="12:12" x14ac:dyDescent="0.3">
      <c r="L150" s="98" t="str">
        <f t="shared" si="2"/>
        <v/>
      </c>
    </row>
    <row r="151" spans="12:12" x14ac:dyDescent="0.3">
      <c r="L151" s="98" t="str">
        <f t="shared" si="2"/>
        <v/>
      </c>
    </row>
    <row r="152" spans="12:12" x14ac:dyDescent="0.3">
      <c r="L152" s="98" t="str">
        <f t="shared" si="2"/>
        <v/>
      </c>
    </row>
    <row r="153" spans="12:12" x14ac:dyDescent="0.3">
      <c r="L153" s="98" t="str">
        <f t="shared" si="2"/>
        <v/>
      </c>
    </row>
    <row r="154" spans="12:12" x14ac:dyDescent="0.3">
      <c r="L154" s="98" t="str">
        <f t="shared" si="2"/>
        <v/>
      </c>
    </row>
    <row r="155" spans="12:12" x14ac:dyDescent="0.3">
      <c r="L155" s="98" t="str">
        <f t="shared" si="2"/>
        <v/>
      </c>
    </row>
    <row r="156" spans="12:12" x14ac:dyDescent="0.3">
      <c r="L156" s="98" t="str">
        <f t="shared" si="2"/>
        <v/>
      </c>
    </row>
    <row r="157" spans="12:12" x14ac:dyDescent="0.3">
      <c r="L157" s="98" t="str">
        <f t="shared" si="2"/>
        <v/>
      </c>
    </row>
    <row r="158" spans="12:12" x14ac:dyDescent="0.3">
      <c r="L158" s="98" t="str">
        <f t="shared" si="2"/>
        <v/>
      </c>
    </row>
    <row r="159" spans="12:12" x14ac:dyDescent="0.3">
      <c r="L159" s="98" t="str">
        <f t="shared" si="2"/>
        <v/>
      </c>
    </row>
    <row r="160" spans="12:12" x14ac:dyDescent="0.3">
      <c r="L160" s="98" t="str">
        <f t="shared" si="2"/>
        <v/>
      </c>
    </row>
    <row r="161" spans="12:12" x14ac:dyDescent="0.3">
      <c r="L161" s="98" t="str">
        <f t="shared" si="2"/>
        <v/>
      </c>
    </row>
    <row r="162" spans="12:12" x14ac:dyDescent="0.3">
      <c r="L162" s="98" t="str">
        <f t="shared" si="2"/>
        <v/>
      </c>
    </row>
    <row r="163" spans="12:12" x14ac:dyDescent="0.3">
      <c r="L163" s="98" t="str">
        <f t="shared" si="2"/>
        <v/>
      </c>
    </row>
    <row r="164" spans="12:12" x14ac:dyDescent="0.3">
      <c r="L164" s="98" t="str">
        <f t="shared" si="2"/>
        <v/>
      </c>
    </row>
    <row r="165" spans="12:12" x14ac:dyDescent="0.3">
      <c r="L165" s="98" t="str">
        <f t="shared" si="2"/>
        <v/>
      </c>
    </row>
    <row r="166" spans="12:12" x14ac:dyDescent="0.3">
      <c r="L166" s="98" t="str">
        <f t="shared" si="2"/>
        <v/>
      </c>
    </row>
    <row r="167" spans="12:12" x14ac:dyDescent="0.3">
      <c r="L167" s="98" t="str">
        <f t="shared" si="2"/>
        <v/>
      </c>
    </row>
    <row r="168" spans="12:12" x14ac:dyDescent="0.3">
      <c r="L168" s="98" t="str">
        <f t="shared" si="2"/>
        <v/>
      </c>
    </row>
    <row r="169" spans="12:12" x14ac:dyDescent="0.3">
      <c r="L169" s="98" t="str">
        <f t="shared" si="2"/>
        <v/>
      </c>
    </row>
    <row r="170" spans="12:12" x14ac:dyDescent="0.3">
      <c r="L170" s="98" t="str">
        <f t="shared" si="2"/>
        <v/>
      </c>
    </row>
    <row r="171" spans="12:12" x14ac:dyDescent="0.3">
      <c r="L171" s="98" t="str">
        <f t="shared" si="2"/>
        <v/>
      </c>
    </row>
    <row r="172" spans="12:12" x14ac:dyDescent="0.3">
      <c r="L172" s="98" t="str">
        <f t="shared" si="2"/>
        <v/>
      </c>
    </row>
    <row r="173" spans="12:12" x14ac:dyDescent="0.3">
      <c r="L173" s="98" t="str">
        <f t="shared" si="2"/>
        <v/>
      </c>
    </row>
    <row r="174" spans="12:12" x14ac:dyDescent="0.3">
      <c r="L174" s="98" t="str">
        <f t="shared" si="2"/>
        <v/>
      </c>
    </row>
    <row r="175" spans="12:12" x14ac:dyDescent="0.3">
      <c r="L175" s="98" t="str">
        <f t="shared" si="2"/>
        <v/>
      </c>
    </row>
    <row r="176" spans="12:12" x14ac:dyDescent="0.3">
      <c r="L176" s="98" t="str">
        <f t="shared" si="2"/>
        <v/>
      </c>
    </row>
    <row r="177" spans="12:12" x14ac:dyDescent="0.3">
      <c r="L177" s="98" t="str">
        <f t="shared" si="2"/>
        <v/>
      </c>
    </row>
    <row r="178" spans="12:12" x14ac:dyDescent="0.3">
      <c r="L178" s="98" t="str">
        <f t="shared" si="2"/>
        <v/>
      </c>
    </row>
    <row r="179" spans="12:12" x14ac:dyDescent="0.3">
      <c r="L179" s="98" t="str">
        <f t="shared" si="2"/>
        <v/>
      </c>
    </row>
    <row r="180" spans="12:12" x14ac:dyDescent="0.3">
      <c r="L180" s="98" t="str">
        <f t="shared" si="2"/>
        <v/>
      </c>
    </row>
    <row r="181" spans="12:12" x14ac:dyDescent="0.3">
      <c r="L181" s="98" t="str">
        <f t="shared" si="2"/>
        <v/>
      </c>
    </row>
    <row r="182" spans="12:12" x14ac:dyDescent="0.3">
      <c r="L182" s="98" t="str">
        <f t="shared" si="2"/>
        <v/>
      </c>
    </row>
    <row r="183" spans="12:12" x14ac:dyDescent="0.3">
      <c r="L183" s="98" t="str">
        <f t="shared" si="2"/>
        <v/>
      </c>
    </row>
    <row r="184" spans="12:12" x14ac:dyDescent="0.3">
      <c r="L184" s="98" t="str">
        <f t="shared" si="2"/>
        <v/>
      </c>
    </row>
    <row r="185" spans="12:12" x14ac:dyDescent="0.3">
      <c r="L185" s="98" t="str">
        <f t="shared" si="2"/>
        <v/>
      </c>
    </row>
    <row r="186" spans="12:12" x14ac:dyDescent="0.3">
      <c r="L186" s="98" t="str">
        <f t="shared" si="2"/>
        <v/>
      </c>
    </row>
    <row r="187" spans="12:12" x14ac:dyDescent="0.3">
      <c r="L187" s="98" t="str">
        <f t="shared" si="2"/>
        <v/>
      </c>
    </row>
    <row r="188" spans="12:12" x14ac:dyDescent="0.3">
      <c r="L188" s="98" t="str">
        <f t="shared" si="2"/>
        <v/>
      </c>
    </row>
    <row r="189" spans="12:12" x14ac:dyDescent="0.3">
      <c r="L189" s="98" t="str">
        <f t="shared" si="2"/>
        <v/>
      </c>
    </row>
    <row r="190" spans="12:12" x14ac:dyDescent="0.3">
      <c r="L190" s="98" t="str">
        <f t="shared" si="2"/>
        <v/>
      </c>
    </row>
    <row r="191" spans="12:12" x14ac:dyDescent="0.3">
      <c r="L191" s="98" t="str">
        <f t="shared" si="2"/>
        <v/>
      </c>
    </row>
    <row r="192" spans="12:12" x14ac:dyDescent="0.3">
      <c r="L192" s="98" t="str">
        <f t="shared" si="2"/>
        <v/>
      </c>
    </row>
    <row r="193" spans="12:12" x14ac:dyDescent="0.3">
      <c r="L193" s="98" t="str">
        <f t="shared" si="2"/>
        <v/>
      </c>
    </row>
    <row r="194" spans="12:12" x14ac:dyDescent="0.3">
      <c r="L194" s="98" t="str">
        <f t="shared" si="2"/>
        <v/>
      </c>
    </row>
    <row r="195" spans="12:12" x14ac:dyDescent="0.3">
      <c r="L195" s="98" t="str">
        <f t="shared" si="2"/>
        <v/>
      </c>
    </row>
    <row r="196" spans="12:12" x14ac:dyDescent="0.3">
      <c r="L196" s="98" t="str">
        <f t="shared" si="2"/>
        <v/>
      </c>
    </row>
    <row r="197" spans="12:12" x14ac:dyDescent="0.3">
      <c r="L197" s="98" t="str">
        <f t="shared" si="2"/>
        <v/>
      </c>
    </row>
    <row r="198" spans="12:12" x14ac:dyDescent="0.3">
      <c r="L198" s="98" t="str">
        <f t="shared" si="2"/>
        <v/>
      </c>
    </row>
    <row r="199" spans="12:12" x14ac:dyDescent="0.3">
      <c r="L199" s="98" t="str">
        <f t="shared" si="2"/>
        <v/>
      </c>
    </row>
    <row r="200" spans="12:12" x14ac:dyDescent="0.3">
      <c r="L200" s="98" t="str">
        <f t="shared" si="2"/>
        <v/>
      </c>
    </row>
    <row r="201" spans="12:12" x14ac:dyDescent="0.3">
      <c r="L201" s="98" t="str">
        <f t="shared" si="2"/>
        <v/>
      </c>
    </row>
    <row r="202" spans="12:12" x14ac:dyDescent="0.3">
      <c r="L202" s="98" t="str">
        <f t="shared" si="2"/>
        <v/>
      </c>
    </row>
    <row r="203" spans="12:12" x14ac:dyDescent="0.3">
      <c r="L203" s="98" t="str">
        <f t="shared" si="2"/>
        <v/>
      </c>
    </row>
    <row r="204" spans="12:12" x14ac:dyDescent="0.3">
      <c r="L204" s="98" t="str">
        <f t="shared" si="2"/>
        <v/>
      </c>
    </row>
    <row r="205" spans="12:12" x14ac:dyDescent="0.3">
      <c r="L205" s="98" t="str">
        <f t="shared" si="2"/>
        <v/>
      </c>
    </row>
    <row r="206" spans="12:12" x14ac:dyDescent="0.3">
      <c r="L206" s="98" t="str">
        <f t="shared" si="2"/>
        <v/>
      </c>
    </row>
    <row r="207" spans="12:12" x14ac:dyDescent="0.3">
      <c r="L207" s="98" t="str">
        <f t="shared" si="2"/>
        <v/>
      </c>
    </row>
    <row r="208" spans="12:12" x14ac:dyDescent="0.3">
      <c r="L208" s="98" t="str">
        <f t="shared" ref="L208:L271" si="3">LEFT(E208,12)</f>
        <v/>
      </c>
    </row>
    <row r="209" spans="12:12" x14ac:dyDescent="0.3">
      <c r="L209" s="98" t="str">
        <f t="shared" si="3"/>
        <v/>
      </c>
    </row>
    <row r="210" spans="12:12" x14ac:dyDescent="0.3">
      <c r="L210" s="98" t="str">
        <f t="shared" si="3"/>
        <v/>
      </c>
    </row>
    <row r="211" spans="12:12" x14ac:dyDescent="0.3">
      <c r="L211" s="98" t="str">
        <f t="shared" si="3"/>
        <v/>
      </c>
    </row>
    <row r="212" spans="12:12" x14ac:dyDescent="0.3">
      <c r="L212" s="98" t="str">
        <f t="shared" si="3"/>
        <v/>
      </c>
    </row>
    <row r="213" spans="12:12" x14ac:dyDescent="0.3">
      <c r="L213" s="98" t="str">
        <f t="shared" si="3"/>
        <v/>
      </c>
    </row>
    <row r="214" spans="12:12" x14ac:dyDescent="0.3">
      <c r="L214" s="98" t="str">
        <f t="shared" si="3"/>
        <v/>
      </c>
    </row>
    <row r="215" spans="12:12" x14ac:dyDescent="0.3">
      <c r="L215" s="98" t="str">
        <f t="shared" si="3"/>
        <v/>
      </c>
    </row>
    <row r="216" spans="12:12" x14ac:dyDescent="0.3">
      <c r="L216" s="98" t="str">
        <f t="shared" si="3"/>
        <v/>
      </c>
    </row>
    <row r="217" spans="12:12" x14ac:dyDescent="0.3">
      <c r="L217" s="98" t="str">
        <f t="shared" si="3"/>
        <v/>
      </c>
    </row>
    <row r="218" spans="12:12" x14ac:dyDescent="0.3">
      <c r="L218" s="98" t="str">
        <f t="shared" si="3"/>
        <v/>
      </c>
    </row>
    <row r="219" spans="12:12" x14ac:dyDescent="0.3">
      <c r="L219" s="98" t="str">
        <f t="shared" si="3"/>
        <v/>
      </c>
    </row>
    <row r="220" spans="12:12" x14ac:dyDescent="0.3">
      <c r="L220" s="98" t="str">
        <f t="shared" si="3"/>
        <v/>
      </c>
    </row>
    <row r="221" spans="12:12" x14ac:dyDescent="0.3">
      <c r="L221" s="98" t="str">
        <f t="shared" si="3"/>
        <v/>
      </c>
    </row>
    <row r="222" spans="12:12" x14ac:dyDescent="0.3">
      <c r="L222" s="98" t="str">
        <f t="shared" si="3"/>
        <v/>
      </c>
    </row>
    <row r="223" spans="12:12" x14ac:dyDescent="0.3">
      <c r="L223" s="98" t="str">
        <f t="shared" si="3"/>
        <v/>
      </c>
    </row>
    <row r="224" spans="12:12" x14ac:dyDescent="0.3">
      <c r="L224" s="98" t="str">
        <f t="shared" si="3"/>
        <v/>
      </c>
    </row>
    <row r="225" spans="12:12" x14ac:dyDescent="0.3">
      <c r="L225" s="98" t="str">
        <f t="shared" si="3"/>
        <v/>
      </c>
    </row>
    <row r="226" spans="12:12" x14ac:dyDescent="0.3">
      <c r="L226" s="98" t="str">
        <f t="shared" si="3"/>
        <v/>
      </c>
    </row>
    <row r="227" spans="12:12" x14ac:dyDescent="0.3">
      <c r="L227" s="98" t="str">
        <f t="shared" si="3"/>
        <v/>
      </c>
    </row>
    <row r="228" spans="12:12" x14ac:dyDescent="0.3">
      <c r="L228" s="98" t="str">
        <f t="shared" si="3"/>
        <v/>
      </c>
    </row>
    <row r="229" spans="12:12" x14ac:dyDescent="0.3">
      <c r="L229" s="98" t="str">
        <f t="shared" si="3"/>
        <v/>
      </c>
    </row>
    <row r="230" spans="12:12" x14ac:dyDescent="0.3">
      <c r="L230" s="98" t="str">
        <f t="shared" si="3"/>
        <v/>
      </c>
    </row>
    <row r="231" spans="12:12" x14ac:dyDescent="0.3">
      <c r="L231" s="98" t="str">
        <f t="shared" si="3"/>
        <v/>
      </c>
    </row>
    <row r="232" spans="12:12" x14ac:dyDescent="0.3">
      <c r="L232" s="98" t="str">
        <f t="shared" si="3"/>
        <v/>
      </c>
    </row>
    <row r="233" spans="12:12" x14ac:dyDescent="0.3">
      <c r="L233" s="98" t="str">
        <f t="shared" si="3"/>
        <v/>
      </c>
    </row>
    <row r="234" spans="12:12" x14ac:dyDescent="0.3">
      <c r="L234" s="98" t="str">
        <f t="shared" si="3"/>
        <v/>
      </c>
    </row>
    <row r="235" spans="12:12" x14ac:dyDescent="0.3">
      <c r="L235" s="98" t="str">
        <f t="shared" si="3"/>
        <v/>
      </c>
    </row>
    <row r="236" spans="12:12" x14ac:dyDescent="0.3">
      <c r="L236" s="98" t="str">
        <f t="shared" si="3"/>
        <v/>
      </c>
    </row>
    <row r="237" spans="12:12" x14ac:dyDescent="0.3">
      <c r="L237" s="98" t="str">
        <f t="shared" si="3"/>
        <v/>
      </c>
    </row>
    <row r="238" spans="12:12" x14ac:dyDescent="0.3">
      <c r="L238" s="98" t="str">
        <f t="shared" si="3"/>
        <v/>
      </c>
    </row>
    <row r="239" spans="12:12" x14ac:dyDescent="0.3">
      <c r="L239" s="98" t="str">
        <f t="shared" si="3"/>
        <v/>
      </c>
    </row>
    <row r="240" spans="12:12" x14ac:dyDescent="0.3">
      <c r="L240" s="98" t="str">
        <f t="shared" si="3"/>
        <v/>
      </c>
    </row>
    <row r="241" spans="12:12" x14ac:dyDescent="0.3">
      <c r="L241" s="98" t="str">
        <f t="shared" si="3"/>
        <v/>
      </c>
    </row>
    <row r="242" spans="12:12" x14ac:dyDescent="0.3">
      <c r="L242" s="98" t="str">
        <f t="shared" si="3"/>
        <v/>
      </c>
    </row>
    <row r="243" spans="12:12" x14ac:dyDescent="0.3">
      <c r="L243" s="98" t="str">
        <f t="shared" si="3"/>
        <v/>
      </c>
    </row>
    <row r="244" spans="12:12" x14ac:dyDescent="0.3">
      <c r="L244" s="98" t="str">
        <f t="shared" si="3"/>
        <v/>
      </c>
    </row>
    <row r="245" spans="12:12" x14ac:dyDescent="0.3">
      <c r="L245" s="98" t="str">
        <f t="shared" si="3"/>
        <v/>
      </c>
    </row>
    <row r="246" spans="12:12" x14ac:dyDescent="0.3">
      <c r="L246" s="98" t="str">
        <f t="shared" si="3"/>
        <v/>
      </c>
    </row>
    <row r="247" spans="12:12" x14ac:dyDescent="0.3">
      <c r="L247" s="98" t="str">
        <f t="shared" si="3"/>
        <v/>
      </c>
    </row>
    <row r="248" spans="12:12" x14ac:dyDescent="0.3">
      <c r="L248" s="98" t="str">
        <f t="shared" si="3"/>
        <v/>
      </c>
    </row>
    <row r="249" spans="12:12" x14ac:dyDescent="0.3">
      <c r="L249" s="98" t="str">
        <f t="shared" si="3"/>
        <v/>
      </c>
    </row>
    <row r="250" spans="12:12" x14ac:dyDescent="0.3">
      <c r="L250" s="98" t="str">
        <f t="shared" si="3"/>
        <v/>
      </c>
    </row>
    <row r="251" spans="12:12" x14ac:dyDescent="0.3">
      <c r="L251" s="98" t="str">
        <f t="shared" si="3"/>
        <v/>
      </c>
    </row>
    <row r="252" spans="12:12" x14ac:dyDescent="0.3">
      <c r="L252" s="98" t="str">
        <f t="shared" si="3"/>
        <v/>
      </c>
    </row>
    <row r="253" spans="12:12" x14ac:dyDescent="0.3">
      <c r="L253" s="98" t="str">
        <f t="shared" si="3"/>
        <v/>
      </c>
    </row>
    <row r="254" spans="12:12" x14ac:dyDescent="0.3">
      <c r="L254" s="98" t="str">
        <f t="shared" si="3"/>
        <v/>
      </c>
    </row>
    <row r="255" spans="12:12" x14ac:dyDescent="0.3">
      <c r="L255" s="98" t="str">
        <f t="shared" si="3"/>
        <v/>
      </c>
    </row>
    <row r="256" spans="12:12" x14ac:dyDescent="0.3">
      <c r="L256" s="98" t="str">
        <f t="shared" si="3"/>
        <v/>
      </c>
    </row>
    <row r="257" spans="12:12" x14ac:dyDescent="0.3">
      <c r="L257" s="98" t="str">
        <f t="shared" si="3"/>
        <v/>
      </c>
    </row>
    <row r="258" spans="12:12" x14ac:dyDescent="0.3">
      <c r="L258" s="98" t="str">
        <f t="shared" si="3"/>
        <v/>
      </c>
    </row>
    <row r="259" spans="12:12" x14ac:dyDescent="0.3">
      <c r="L259" s="98" t="str">
        <f t="shared" si="3"/>
        <v/>
      </c>
    </row>
    <row r="260" spans="12:12" x14ac:dyDescent="0.3">
      <c r="L260" s="98" t="str">
        <f t="shared" si="3"/>
        <v/>
      </c>
    </row>
    <row r="261" spans="12:12" x14ac:dyDescent="0.3">
      <c r="L261" s="98" t="str">
        <f t="shared" si="3"/>
        <v/>
      </c>
    </row>
    <row r="262" spans="12:12" x14ac:dyDescent="0.3">
      <c r="L262" s="98" t="str">
        <f t="shared" si="3"/>
        <v/>
      </c>
    </row>
    <row r="263" spans="12:12" x14ac:dyDescent="0.3">
      <c r="L263" s="98" t="str">
        <f t="shared" si="3"/>
        <v/>
      </c>
    </row>
    <row r="264" spans="12:12" x14ac:dyDescent="0.3">
      <c r="L264" s="98" t="str">
        <f t="shared" si="3"/>
        <v/>
      </c>
    </row>
    <row r="265" spans="12:12" x14ac:dyDescent="0.3">
      <c r="L265" s="98" t="str">
        <f t="shared" si="3"/>
        <v/>
      </c>
    </row>
    <row r="266" spans="12:12" x14ac:dyDescent="0.3">
      <c r="L266" s="98" t="str">
        <f t="shared" si="3"/>
        <v/>
      </c>
    </row>
    <row r="267" spans="12:12" x14ac:dyDescent="0.3">
      <c r="L267" s="98" t="str">
        <f t="shared" si="3"/>
        <v/>
      </c>
    </row>
    <row r="268" spans="12:12" x14ac:dyDescent="0.3">
      <c r="L268" s="98" t="str">
        <f t="shared" si="3"/>
        <v/>
      </c>
    </row>
    <row r="269" spans="12:12" x14ac:dyDescent="0.3">
      <c r="L269" s="98" t="str">
        <f t="shared" si="3"/>
        <v/>
      </c>
    </row>
    <row r="270" spans="12:12" x14ac:dyDescent="0.3">
      <c r="L270" s="98" t="str">
        <f t="shared" si="3"/>
        <v/>
      </c>
    </row>
    <row r="271" spans="12:12" x14ac:dyDescent="0.3">
      <c r="L271" s="98" t="str">
        <f t="shared" si="3"/>
        <v/>
      </c>
    </row>
    <row r="272" spans="12:12" x14ac:dyDescent="0.3">
      <c r="L272" s="98" t="str">
        <f t="shared" ref="L272:L335" si="4">LEFT(E272,12)</f>
        <v/>
      </c>
    </row>
    <row r="273" spans="12:12" x14ac:dyDescent="0.3">
      <c r="L273" s="98" t="str">
        <f t="shared" si="4"/>
        <v/>
      </c>
    </row>
    <row r="274" spans="12:12" x14ac:dyDescent="0.3">
      <c r="L274" s="98" t="str">
        <f t="shared" si="4"/>
        <v/>
      </c>
    </row>
    <row r="275" spans="12:12" x14ac:dyDescent="0.3">
      <c r="L275" s="98" t="str">
        <f t="shared" si="4"/>
        <v/>
      </c>
    </row>
    <row r="276" spans="12:12" x14ac:dyDescent="0.3">
      <c r="L276" s="98" t="str">
        <f t="shared" si="4"/>
        <v/>
      </c>
    </row>
    <row r="277" spans="12:12" x14ac:dyDescent="0.3">
      <c r="L277" s="98" t="str">
        <f t="shared" si="4"/>
        <v/>
      </c>
    </row>
    <row r="278" spans="12:12" x14ac:dyDescent="0.3">
      <c r="L278" s="98" t="str">
        <f t="shared" si="4"/>
        <v/>
      </c>
    </row>
    <row r="279" spans="12:12" x14ac:dyDescent="0.3">
      <c r="L279" s="98" t="str">
        <f t="shared" si="4"/>
        <v/>
      </c>
    </row>
    <row r="280" spans="12:12" x14ac:dyDescent="0.3">
      <c r="L280" s="98" t="str">
        <f t="shared" si="4"/>
        <v/>
      </c>
    </row>
    <row r="281" spans="12:12" x14ac:dyDescent="0.3">
      <c r="L281" s="98" t="str">
        <f t="shared" si="4"/>
        <v/>
      </c>
    </row>
    <row r="282" spans="12:12" x14ac:dyDescent="0.3">
      <c r="L282" s="98" t="str">
        <f t="shared" si="4"/>
        <v/>
      </c>
    </row>
    <row r="283" spans="12:12" x14ac:dyDescent="0.3">
      <c r="L283" s="98" t="str">
        <f t="shared" si="4"/>
        <v/>
      </c>
    </row>
    <row r="284" spans="12:12" x14ac:dyDescent="0.3">
      <c r="L284" s="98" t="str">
        <f t="shared" si="4"/>
        <v/>
      </c>
    </row>
    <row r="285" spans="12:12" x14ac:dyDescent="0.3">
      <c r="L285" s="98" t="str">
        <f t="shared" si="4"/>
        <v/>
      </c>
    </row>
    <row r="286" spans="12:12" x14ac:dyDescent="0.3">
      <c r="L286" s="98" t="str">
        <f t="shared" si="4"/>
        <v/>
      </c>
    </row>
    <row r="287" spans="12:12" x14ac:dyDescent="0.3">
      <c r="L287" s="98" t="str">
        <f t="shared" si="4"/>
        <v/>
      </c>
    </row>
    <row r="288" spans="12:12" x14ac:dyDescent="0.3">
      <c r="L288" s="98" t="str">
        <f t="shared" si="4"/>
        <v/>
      </c>
    </row>
    <row r="289" spans="12:12" x14ac:dyDescent="0.3">
      <c r="L289" s="98" t="str">
        <f t="shared" si="4"/>
        <v/>
      </c>
    </row>
    <row r="290" spans="12:12" x14ac:dyDescent="0.3">
      <c r="L290" s="98" t="str">
        <f t="shared" si="4"/>
        <v/>
      </c>
    </row>
    <row r="291" spans="12:12" x14ac:dyDescent="0.3">
      <c r="L291" s="98" t="str">
        <f t="shared" si="4"/>
        <v/>
      </c>
    </row>
    <row r="292" spans="12:12" x14ac:dyDescent="0.3">
      <c r="L292" s="98" t="str">
        <f t="shared" si="4"/>
        <v/>
      </c>
    </row>
    <row r="293" spans="12:12" x14ac:dyDescent="0.3">
      <c r="L293" s="98" t="str">
        <f t="shared" si="4"/>
        <v/>
      </c>
    </row>
    <row r="294" spans="12:12" x14ac:dyDescent="0.3">
      <c r="L294" s="98" t="str">
        <f t="shared" si="4"/>
        <v/>
      </c>
    </row>
    <row r="295" spans="12:12" x14ac:dyDescent="0.3">
      <c r="L295" s="98" t="str">
        <f t="shared" si="4"/>
        <v/>
      </c>
    </row>
    <row r="296" spans="12:12" x14ac:dyDescent="0.3">
      <c r="L296" s="98" t="str">
        <f t="shared" si="4"/>
        <v/>
      </c>
    </row>
    <row r="297" spans="12:12" x14ac:dyDescent="0.3">
      <c r="L297" s="98" t="str">
        <f t="shared" si="4"/>
        <v/>
      </c>
    </row>
    <row r="298" spans="12:12" x14ac:dyDescent="0.3">
      <c r="L298" s="98" t="str">
        <f t="shared" si="4"/>
        <v/>
      </c>
    </row>
    <row r="299" spans="12:12" x14ac:dyDescent="0.3">
      <c r="L299" s="98" t="str">
        <f t="shared" si="4"/>
        <v/>
      </c>
    </row>
    <row r="300" spans="12:12" x14ac:dyDescent="0.3">
      <c r="L300" s="98" t="str">
        <f t="shared" si="4"/>
        <v/>
      </c>
    </row>
    <row r="301" spans="12:12" x14ac:dyDescent="0.3">
      <c r="L301" s="98" t="str">
        <f t="shared" si="4"/>
        <v/>
      </c>
    </row>
    <row r="302" spans="12:12" x14ac:dyDescent="0.3">
      <c r="L302" s="98" t="str">
        <f t="shared" si="4"/>
        <v/>
      </c>
    </row>
    <row r="303" spans="12:12" x14ac:dyDescent="0.3">
      <c r="L303" s="98" t="str">
        <f t="shared" si="4"/>
        <v/>
      </c>
    </row>
    <row r="304" spans="12:12" x14ac:dyDescent="0.3">
      <c r="L304" s="98" t="str">
        <f t="shared" si="4"/>
        <v/>
      </c>
    </row>
    <row r="305" spans="12:12" x14ac:dyDescent="0.3">
      <c r="L305" s="98" t="str">
        <f t="shared" si="4"/>
        <v/>
      </c>
    </row>
    <row r="306" spans="12:12" x14ac:dyDescent="0.3">
      <c r="L306" s="98" t="str">
        <f t="shared" si="4"/>
        <v/>
      </c>
    </row>
    <row r="307" spans="12:12" x14ac:dyDescent="0.3">
      <c r="L307" s="98" t="str">
        <f t="shared" si="4"/>
        <v/>
      </c>
    </row>
    <row r="308" spans="12:12" x14ac:dyDescent="0.3">
      <c r="L308" s="98" t="str">
        <f t="shared" si="4"/>
        <v/>
      </c>
    </row>
    <row r="309" spans="12:12" x14ac:dyDescent="0.3">
      <c r="L309" s="98" t="str">
        <f t="shared" si="4"/>
        <v/>
      </c>
    </row>
    <row r="310" spans="12:12" x14ac:dyDescent="0.3">
      <c r="L310" s="98" t="str">
        <f t="shared" si="4"/>
        <v/>
      </c>
    </row>
    <row r="311" spans="12:12" x14ac:dyDescent="0.3">
      <c r="L311" s="98" t="str">
        <f t="shared" si="4"/>
        <v/>
      </c>
    </row>
    <row r="312" spans="12:12" x14ac:dyDescent="0.3">
      <c r="L312" s="98" t="str">
        <f t="shared" si="4"/>
        <v/>
      </c>
    </row>
    <row r="313" spans="12:12" x14ac:dyDescent="0.3">
      <c r="L313" s="98" t="str">
        <f t="shared" si="4"/>
        <v/>
      </c>
    </row>
    <row r="314" spans="12:12" x14ac:dyDescent="0.3">
      <c r="L314" s="98" t="str">
        <f t="shared" si="4"/>
        <v/>
      </c>
    </row>
    <row r="315" spans="12:12" x14ac:dyDescent="0.3">
      <c r="L315" s="98" t="str">
        <f t="shared" si="4"/>
        <v/>
      </c>
    </row>
    <row r="316" spans="12:12" x14ac:dyDescent="0.3">
      <c r="L316" s="98" t="str">
        <f t="shared" si="4"/>
        <v/>
      </c>
    </row>
    <row r="317" spans="12:12" x14ac:dyDescent="0.3">
      <c r="L317" s="98" t="str">
        <f t="shared" si="4"/>
        <v/>
      </c>
    </row>
    <row r="318" spans="12:12" x14ac:dyDescent="0.3">
      <c r="L318" s="98" t="str">
        <f t="shared" si="4"/>
        <v/>
      </c>
    </row>
    <row r="319" spans="12:12" x14ac:dyDescent="0.3">
      <c r="L319" s="98" t="str">
        <f t="shared" si="4"/>
        <v/>
      </c>
    </row>
    <row r="320" spans="12:12" x14ac:dyDescent="0.3">
      <c r="L320" s="98" t="str">
        <f t="shared" si="4"/>
        <v/>
      </c>
    </row>
    <row r="321" spans="12:12" x14ac:dyDescent="0.3">
      <c r="L321" s="98" t="str">
        <f t="shared" si="4"/>
        <v/>
      </c>
    </row>
    <row r="322" spans="12:12" x14ac:dyDescent="0.3">
      <c r="L322" s="98" t="str">
        <f t="shared" si="4"/>
        <v/>
      </c>
    </row>
    <row r="323" spans="12:12" x14ac:dyDescent="0.3">
      <c r="L323" s="98" t="str">
        <f t="shared" si="4"/>
        <v/>
      </c>
    </row>
    <row r="324" spans="12:12" x14ac:dyDescent="0.3">
      <c r="L324" s="98" t="str">
        <f t="shared" si="4"/>
        <v/>
      </c>
    </row>
    <row r="325" spans="12:12" x14ac:dyDescent="0.3">
      <c r="L325" s="98" t="str">
        <f t="shared" si="4"/>
        <v/>
      </c>
    </row>
    <row r="326" spans="12:12" x14ac:dyDescent="0.3">
      <c r="L326" s="98" t="str">
        <f t="shared" si="4"/>
        <v/>
      </c>
    </row>
    <row r="327" spans="12:12" x14ac:dyDescent="0.3">
      <c r="L327" s="98" t="str">
        <f t="shared" si="4"/>
        <v/>
      </c>
    </row>
    <row r="328" spans="12:12" x14ac:dyDescent="0.3">
      <c r="L328" s="98" t="str">
        <f t="shared" si="4"/>
        <v/>
      </c>
    </row>
    <row r="329" spans="12:12" x14ac:dyDescent="0.3">
      <c r="L329" s="98" t="str">
        <f t="shared" si="4"/>
        <v/>
      </c>
    </row>
    <row r="330" spans="12:12" x14ac:dyDescent="0.3">
      <c r="L330" s="98" t="str">
        <f t="shared" si="4"/>
        <v/>
      </c>
    </row>
    <row r="331" spans="12:12" x14ac:dyDescent="0.3">
      <c r="L331" s="98" t="str">
        <f t="shared" si="4"/>
        <v/>
      </c>
    </row>
    <row r="332" spans="12:12" x14ac:dyDescent="0.3">
      <c r="L332" s="98" t="str">
        <f t="shared" si="4"/>
        <v/>
      </c>
    </row>
    <row r="333" spans="12:12" x14ac:dyDescent="0.3">
      <c r="L333" s="98" t="str">
        <f t="shared" si="4"/>
        <v/>
      </c>
    </row>
    <row r="334" spans="12:12" x14ac:dyDescent="0.3">
      <c r="L334" s="98" t="str">
        <f t="shared" si="4"/>
        <v/>
      </c>
    </row>
    <row r="335" spans="12:12" x14ac:dyDescent="0.3">
      <c r="L335" s="98" t="str">
        <f t="shared" si="4"/>
        <v/>
      </c>
    </row>
    <row r="336" spans="12:12" x14ac:dyDescent="0.3">
      <c r="L336" s="98" t="str">
        <f t="shared" ref="L336:L399" si="5">LEFT(E336,12)</f>
        <v/>
      </c>
    </row>
    <row r="337" spans="12:12" x14ac:dyDescent="0.3">
      <c r="L337" s="98" t="str">
        <f t="shared" si="5"/>
        <v/>
      </c>
    </row>
    <row r="338" spans="12:12" x14ac:dyDescent="0.3">
      <c r="L338" s="98" t="str">
        <f t="shared" si="5"/>
        <v/>
      </c>
    </row>
    <row r="339" spans="12:12" x14ac:dyDescent="0.3">
      <c r="L339" s="98" t="str">
        <f t="shared" si="5"/>
        <v/>
      </c>
    </row>
    <row r="340" spans="12:12" x14ac:dyDescent="0.3">
      <c r="L340" s="98" t="str">
        <f t="shared" si="5"/>
        <v/>
      </c>
    </row>
    <row r="341" spans="12:12" x14ac:dyDescent="0.3">
      <c r="L341" s="98" t="str">
        <f t="shared" si="5"/>
        <v/>
      </c>
    </row>
    <row r="342" spans="12:12" x14ac:dyDescent="0.3">
      <c r="L342" s="98" t="str">
        <f t="shared" si="5"/>
        <v/>
      </c>
    </row>
    <row r="343" spans="12:12" x14ac:dyDescent="0.3">
      <c r="L343" s="98" t="str">
        <f t="shared" si="5"/>
        <v/>
      </c>
    </row>
    <row r="344" spans="12:12" x14ac:dyDescent="0.3">
      <c r="L344" s="98" t="str">
        <f t="shared" si="5"/>
        <v/>
      </c>
    </row>
    <row r="345" spans="12:12" x14ac:dyDescent="0.3">
      <c r="L345" s="98" t="str">
        <f t="shared" si="5"/>
        <v/>
      </c>
    </row>
    <row r="346" spans="12:12" x14ac:dyDescent="0.3">
      <c r="L346" s="98" t="str">
        <f t="shared" si="5"/>
        <v/>
      </c>
    </row>
    <row r="347" spans="12:12" x14ac:dyDescent="0.3">
      <c r="L347" s="98" t="str">
        <f t="shared" si="5"/>
        <v/>
      </c>
    </row>
    <row r="348" spans="12:12" x14ac:dyDescent="0.3">
      <c r="L348" s="98" t="str">
        <f t="shared" si="5"/>
        <v/>
      </c>
    </row>
    <row r="349" spans="12:12" x14ac:dyDescent="0.3">
      <c r="L349" s="98" t="str">
        <f t="shared" si="5"/>
        <v/>
      </c>
    </row>
    <row r="350" spans="12:12" x14ac:dyDescent="0.3">
      <c r="L350" s="98" t="str">
        <f t="shared" si="5"/>
        <v/>
      </c>
    </row>
    <row r="351" spans="12:12" x14ac:dyDescent="0.3">
      <c r="L351" s="98" t="str">
        <f t="shared" si="5"/>
        <v/>
      </c>
    </row>
    <row r="352" spans="12:12" x14ac:dyDescent="0.3">
      <c r="L352" s="98" t="str">
        <f t="shared" si="5"/>
        <v/>
      </c>
    </row>
    <row r="353" spans="12:12" x14ac:dyDescent="0.3">
      <c r="L353" s="98" t="str">
        <f t="shared" si="5"/>
        <v/>
      </c>
    </row>
    <row r="354" spans="12:12" x14ac:dyDescent="0.3">
      <c r="L354" s="98" t="str">
        <f t="shared" si="5"/>
        <v/>
      </c>
    </row>
    <row r="355" spans="12:12" x14ac:dyDescent="0.3">
      <c r="L355" s="98" t="str">
        <f t="shared" si="5"/>
        <v/>
      </c>
    </row>
    <row r="356" spans="12:12" x14ac:dyDescent="0.3">
      <c r="L356" s="98" t="str">
        <f t="shared" si="5"/>
        <v/>
      </c>
    </row>
    <row r="357" spans="12:12" x14ac:dyDescent="0.3">
      <c r="L357" s="98" t="str">
        <f t="shared" si="5"/>
        <v/>
      </c>
    </row>
    <row r="358" spans="12:12" x14ac:dyDescent="0.3">
      <c r="L358" s="98" t="str">
        <f t="shared" si="5"/>
        <v/>
      </c>
    </row>
    <row r="359" spans="12:12" x14ac:dyDescent="0.3">
      <c r="L359" s="98" t="str">
        <f t="shared" si="5"/>
        <v/>
      </c>
    </row>
    <row r="360" spans="12:12" x14ac:dyDescent="0.3">
      <c r="L360" s="98" t="str">
        <f t="shared" si="5"/>
        <v/>
      </c>
    </row>
    <row r="361" spans="12:12" x14ac:dyDescent="0.3">
      <c r="L361" s="98" t="str">
        <f t="shared" si="5"/>
        <v/>
      </c>
    </row>
    <row r="362" spans="12:12" x14ac:dyDescent="0.3">
      <c r="L362" s="98" t="str">
        <f t="shared" si="5"/>
        <v/>
      </c>
    </row>
    <row r="363" spans="12:12" x14ac:dyDescent="0.3">
      <c r="L363" s="98" t="str">
        <f t="shared" si="5"/>
        <v/>
      </c>
    </row>
    <row r="364" spans="12:12" x14ac:dyDescent="0.3">
      <c r="L364" s="98" t="str">
        <f t="shared" si="5"/>
        <v/>
      </c>
    </row>
    <row r="365" spans="12:12" x14ac:dyDescent="0.3">
      <c r="L365" s="98" t="str">
        <f t="shared" si="5"/>
        <v/>
      </c>
    </row>
    <row r="366" spans="12:12" x14ac:dyDescent="0.3">
      <c r="L366" s="98" t="str">
        <f t="shared" si="5"/>
        <v/>
      </c>
    </row>
    <row r="367" spans="12:12" x14ac:dyDescent="0.3">
      <c r="L367" s="98" t="str">
        <f t="shared" si="5"/>
        <v/>
      </c>
    </row>
    <row r="368" spans="12:12" x14ac:dyDescent="0.3">
      <c r="L368" s="98" t="str">
        <f t="shared" si="5"/>
        <v/>
      </c>
    </row>
    <row r="369" spans="12:12" x14ac:dyDescent="0.3">
      <c r="L369" s="98" t="str">
        <f t="shared" si="5"/>
        <v/>
      </c>
    </row>
    <row r="370" spans="12:12" x14ac:dyDescent="0.3">
      <c r="L370" s="98" t="str">
        <f t="shared" si="5"/>
        <v/>
      </c>
    </row>
    <row r="371" spans="12:12" x14ac:dyDescent="0.3">
      <c r="L371" s="98" t="str">
        <f t="shared" si="5"/>
        <v/>
      </c>
    </row>
    <row r="372" spans="12:12" x14ac:dyDescent="0.3">
      <c r="L372" s="98" t="str">
        <f t="shared" si="5"/>
        <v/>
      </c>
    </row>
    <row r="373" spans="12:12" x14ac:dyDescent="0.3">
      <c r="L373" s="98" t="str">
        <f t="shared" si="5"/>
        <v/>
      </c>
    </row>
    <row r="374" spans="12:12" x14ac:dyDescent="0.3">
      <c r="L374" s="98" t="str">
        <f t="shared" si="5"/>
        <v/>
      </c>
    </row>
    <row r="375" spans="12:12" x14ac:dyDescent="0.3">
      <c r="L375" s="98" t="str">
        <f t="shared" si="5"/>
        <v/>
      </c>
    </row>
    <row r="376" spans="12:12" x14ac:dyDescent="0.3">
      <c r="L376" s="98" t="str">
        <f t="shared" si="5"/>
        <v/>
      </c>
    </row>
    <row r="377" spans="12:12" x14ac:dyDescent="0.3">
      <c r="L377" s="98" t="str">
        <f t="shared" si="5"/>
        <v/>
      </c>
    </row>
    <row r="378" spans="12:12" x14ac:dyDescent="0.3">
      <c r="L378" s="98" t="str">
        <f t="shared" si="5"/>
        <v/>
      </c>
    </row>
    <row r="379" spans="12:12" x14ac:dyDescent="0.3">
      <c r="L379" s="98" t="str">
        <f t="shared" si="5"/>
        <v/>
      </c>
    </row>
    <row r="380" spans="12:12" x14ac:dyDescent="0.3">
      <c r="L380" s="98" t="str">
        <f t="shared" si="5"/>
        <v/>
      </c>
    </row>
    <row r="381" spans="12:12" x14ac:dyDescent="0.3">
      <c r="L381" s="98" t="str">
        <f t="shared" si="5"/>
        <v/>
      </c>
    </row>
    <row r="382" spans="12:12" x14ac:dyDescent="0.3">
      <c r="L382" s="98" t="str">
        <f t="shared" si="5"/>
        <v/>
      </c>
    </row>
    <row r="383" spans="12:12" x14ac:dyDescent="0.3">
      <c r="L383" s="98" t="str">
        <f t="shared" si="5"/>
        <v/>
      </c>
    </row>
    <row r="384" spans="12:12" x14ac:dyDescent="0.3">
      <c r="L384" s="98" t="str">
        <f t="shared" si="5"/>
        <v/>
      </c>
    </row>
    <row r="385" spans="12:12" x14ac:dyDescent="0.3">
      <c r="L385" s="98" t="str">
        <f t="shared" si="5"/>
        <v/>
      </c>
    </row>
    <row r="386" spans="12:12" x14ac:dyDescent="0.3">
      <c r="L386" s="98" t="str">
        <f t="shared" si="5"/>
        <v/>
      </c>
    </row>
    <row r="387" spans="12:12" x14ac:dyDescent="0.3">
      <c r="L387" s="98" t="str">
        <f t="shared" si="5"/>
        <v/>
      </c>
    </row>
    <row r="388" spans="12:12" x14ac:dyDescent="0.3">
      <c r="L388" s="98" t="str">
        <f t="shared" si="5"/>
        <v/>
      </c>
    </row>
    <row r="389" spans="12:12" x14ac:dyDescent="0.3">
      <c r="L389" s="98" t="str">
        <f t="shared" si="5"/>
        <v/>
      </c>
    </row>
    <row r="390" spans="12:12" x14ac:dyDescent="0.3">
      <c r="L390" s="98" t="str">
        <f t="shared" si="5"/>
        <v/>
      </c>
    </row>
    <row r="391" spans="12:12" x14ac:dyDescent="0.3">
      <c r="L391" s="98" t="str">
        <f t="shared" si="5"/>
        <v/>
      </c>
    </row>
    <row r="392" spans="12:12" x14ac:dyDescent="0.3">
      <c r="L392" s="98" t="str">
        <f t="shared" si="5"/>
        <v/>
      </c>
    </row>
    <row r="393" spans="12:12" x14ac:dyDescent="0.3">
      <c r="L393" s="98" t="str">
        <f t="shared" si="5"/>
        <v/>
      </c>
    </row>
    <row r="394" spans="12:12" x14ac:dyDescent="0.3">
      <c r="L394" s="98" t="str">
        <f t="shared" si="5"/>
        <v/>
      </c>
    </row>
    <row r="395" spans="12:12" x14ac:dyDescent="0.3">
      <c r="L395" s="98" t="str">
        <f t="shared" si="5"/>
        <v/>
      </c>
    </row>
    <row r="396" spans="12:12" x14ac:dyDescent="0.3">
      <c r="L396" s="98" t="str">
        <f t="shared" si="5"/>
        <v/>
      </c>
    </row>
    <row r="397" spans="12:12" x14ac:dyDescent="0.3">
      <c r="L397" s="98" t="str">
        <f t="shared" si="5"/>
        <v/>
      </c>
    </row>
    <row r="398" spans="12:12" x14ac:dyDescent="0.3">
      <c r="L398" s="98" t="str">
        <f t="shared" si="5"/>
        <v/>
      </c>
    </row>
    <row r="399" spans="12:12" x14ac:dyDescent="0.3">
      <c r="L399" s="98" t="str">
        <f t="shared" si="5"/>
        <v/>
      </c>
    </row>
    <row r="400" spans="12:12" x14ac:dyDescent="0.3">
      <c r="L400" s="98" t="str">
        <f t="shared" ref="L400:L463" si="6">LEFT(E400,12)</f>
        <v/>
      </c>
    </row>
    <row r="401" spans="12:12" x14ac:dyDescent="0.3">
      <c r="L401" s="98" t="str">
        <f t="shared" si="6"/>
        <v/>
      </c>
    </row>
    <row r="402" spans="12:12" x14ac:dyDescent="0.3">
      <c r="L402" s="98" t="str">
        <f t="shared" si="6"/>
        <v/>
      </c>
    </row>
    <row r="403" spans="12:12" x14ac:dyDescent="0.3">
      <c r="L403" s="98" t="str">
        <f t="shared" si="6"/>
        <v/>
      </c>
    </row>
    <row r="404" spans="12:12" x14ac:dyDescent="0.3">
      <c r="L404" s="98" t="str">
        <f t="shared" si="6"/>
        <v/>
      </c>
    </row>
    <row r="405" spans="12:12" x14ac:dyDescent="0.3">
      <c r="L405" s="98" t="str">
        <f t="shared" si="6"/>
        <v/>
      </c>
    </row>
    <row r="406" spans="12:12" x14ac:dyDescent="0.3">
      <c r="L406" s="98" t="str">
        <f t="shared" si="6"/>
        <v/>
      </c>
    </row>
    <row r="407" spans="12:12" x14ac:dyDescent="0.3">
      <c r="L407" s="98" t="str">
        <f t="shared" si="6"/>
        <v/>
      </c>
    </row>
    <row r="408" spans="12:12" x14ac:dyDescent="0.3">
      <c r="L408" s="98" t="str">
        <f t="shared" si="6"/>
        <v/>
      </c>
    </row>
    <row r="409" spans="12:12" x14ac:dyDescent="0.3">
      <c r="L409" s="98" t="str">
        <f t="shared" si="6"/>
        <v/>
      </c>
    </row>
    <row r="410" spans="12:12" x14ac:dyDescent="0.3">
      <c r="L410" s="98" t="str">
        <f t="shared" si="6"/>
        <v/>
      </c>
    </row>
    <row r="411" spans="12:12" x14ac:dyDescent="0.3">
      <c r="L411" s="98" t="str">
        <f t="shared" si="6"/>
        <v/>
      </c>
    </row>
    <row r="412" spans="12:12" x14ac:dyDescent="0.3">
      <c r="L412" s="98" t="str">
        <f t="shared" si="6"/>
        <v/>
      </c>
    </row>
    <row r="413" spans="12:12" x14ac:dyDescent="0.3">
      <c r="L413" s="98" t="str">
        <f t="shared" si="6"/>
        <v/>
      </c>
    </row>
    <row r="414" spans="12:12" x14ac:dyDescent="0.3">
      <c r="L414" s="98" t="str">
        <f t="shared" si="6"/>
        <v/>
      </c>
    </row>
    <row r="415" spans="12:12" x14ac:dyDescent="0.3">
      <c r="L415" s="98" t="str">
        <f t="shared" si="6"/>
        <v/>
      </c>
    </row>
    <row r="416" spans="12:12" x14ac:dyDescent="0.3">
      <c r="L416" s="98" t="str">
        <f t="shared" si="6"/>
        <v/>
      </c>
    </row>
    <row r="417" spans="12:12" x14ac:dyDescent="0.3">
      <c r="L417" s="98" t="str">
        <f t="shared" si="6"/>
        <v/>
      </c>
    </row>
    <row r="418" spans="12:12" x14ac:dyDescent="0.3">
      <c r="L418" s="98" t="str">
        <f t="shared" si="6"/>
        <v/>
      </c>
    </row>
    <row r="419" spans="12:12" x14ac:dyDescent="0.3">
      <c r="L419" s="98" t="str">
        <f t="shared" si="6"/>
        <v/>
      </c>
    </row>
    <row r="420" spans="12:12" x14ac:dyDescent="0.3">
      <c r="L420" s="98" t="str">
        <f t="shared" si="6"/>
        <v/>
      </c>
    </row>
    <row r="421" spans="12:12" x14ac:dyDescent="0.3">
      <c r="L421" s="98" t="str">
        <f t="shared" si="6"/>
        <v/>
      </c>
    </row>
    <row r="422" spans="12:12" x14ac:dyDescent="0.3">
      <c r="L422" s="98" t="str">
        <f t="shared" si="6"/>
        <v/>
      </c>
    </row>
    <row r="423" spans="12:12" x14ac:dyDescent="0.3">
      <c r="L423" s="98" t="str">
        <f t="shared" si="6"/>
        <v/>
      </c>
    </row>
    <row r="424" spans="12:12" x14ac:dyDescent="0.3">
      <c r="L424" s="98" t="str">
        <f t="shared" si="6"/>
        <v/>
      </c>
    </row>
    <row r="425" spans="12:12" x14ac:dyDescent="0.3">
      <c r="L425" s="98" t="str">
        <f t="shared" si="6"/>
        <v/>
      </c>
    </row>
    <row r="426" spans="12:12" x14ac:dyDescent="0.3">
      <c r="L426" s="98" t="str">
        <f t="shared" si="6"/>
        <v/>
      </c>
    </row>
    <row r="427" spans="12:12" x14ac:dyDescent="0.3">
      <c r="L427" s="98" t="str">
        <f t="shared" si="6"/>
        <v/>
      </c>
    </row>
    <row r="428" spans="12:12" x14ac:dyDescent="0.3">
      <c r="L428" s="98" t="str">
        <f t="shared" si="6"/>
        <v/>
      </c>
    </row>
    <row r="429" spans="12:12" x14ac:dyDescent="0.3">
      <c r="L429" s="98" t="str">
        <f t="shared" si="6"/>
        <v/>
      </c>
    </row>
    <row r="430" spans="12:12" x14ac:dyDescent="0.3">
      <c r="L430" s="98" t="str">
        <f t="shared" si="6"/>
        <v/>
      </c>
    </row>
    <row r="431" spans="12:12" x14ac:dyDescent="0.3">
      <c r="L431" s="98" t="str">
        <f t="shared" si="6"/>
        <v/>
      </c>
    </row>
    <row r="432" spans="12:12" x14ac:dyDescent="0.3">
      <c r="L432" s="98" t="str">
        <f t="shared" si="6"/>
        <v/>
      </c>
    </row>
    <row r="433" spans="12:12" x14ac:dyDescent="0.3">
      <c r="L433" s="98" t="str">
        <f t="shared" si="6"/>
        <v/>
      </c>
    </row>
    <row r="434" spans="12:12" x14ac:dyDescent="0.3">
      <c r="L434" s="98" t="str">
        <f t="shared" si="6"/>
        <v/>
      </c>
    </row>
    <row r="435" spans="12:12" x14ac:dyDescent="0.3">
      <c r="L435" s="98" t="str">
        <f t="shared" si="6"/>
        <v/>
      </c>
    </row>
    <row r="436" spans="12:12" x14ac:dyDescent="0.3">
      <c r="L436" s="98" t="str">
        <f t="shared" si="6"/>
        <v/>
      </c>
    </row>
    <row r="437" spans="12:12" x14ac:dyDescent="0.3">
      <c r="L437" s="98" t="str">
        <f t="shared" si="6"/>
        <v/>
      </c>
    </row>
    <row r="438" spans="12:12" x14ac:dyDescent="0.3">
      <c r="L438" s="98" t="str">
        <f t="shared" si="6"/>
        <v/>
      </c>
    </row>
    <row r="439" spans="12:12" x14ac:dyDescent="0.3">
      <c r="L439" s="98" t="str">
        <f t="shared" si="6"/>
        <v/>
      </c>
    </row>
    <row r="440" spans="12:12" x14ac:dyDescent="0.3">
      <c r="L440" s="98" t="str">
        <f t="shared" si="6"/>
        <v/>
      </c>
    </row>
    <row r="441" spans="12:12" x14ac:dyDescent="0.3">
      <c r="L441" s="98" t="str">
        <f t="shared" si="6"/>
        <v/>
      </c>
    </row>
    <row r="442" spans="12:12" x14ac:dyDescent="0.3">
      <c r="L442" s="98" t="str">
        <f t="shared" si="6"/>
        <v/>
      </c>
    </row>
    <row r="443" spans="12:12" x14ac:dyDescent="0.3">
      <c r="L443" s="98" t="str">
        <f t="shared" si="6"/>
        <v/>
      </c>
    </row>
    <row r="444" spans="12:12" x14ac:dyDescent="0.3">
      <c r="L444" s="98" t="str">
        <f t="shared" si="6"/>
        <v/>
      </c>
    </row>
    <row r="445" spans="12:12" x14ac:dyDescent="0.3">
      <c r="L445" s="98" t="str">
        <f t="shared" si="6"/>
        <v/>
      </c>
    </row>
    <row r="446" spans="12:12" x14ac:dyDescent="0.3">
      <c r="L446" s="98" t="str">
        <f t="shared" si="6"/>
        <v/>
      </c>
    </row>
    <row r="447" spans="12:12" x14ac:dyDescent="0.3">
      <c r="L447" s="98" t="str">
        <f t="shared" si="6"/>
        <v/>
      </c>
    </row>
    <row r="448" spans="12:12" x14ac:dyDescent="0.3">
      <c r="L448" s="98" t="str">
        <f t="shared" si="6"/>
        <v/>
      </c>
    </row>
    <row r="449" spans="12:12" x14ac:dyDescent="0.3">
      <c r="L449" s="98" t="str">
        <f t="shared" si="6"/>
        <v/>
      </c>
    </row>
    <row r="450" spans="12:12" x14ac:dyDescent="0.3">
      <c r="L450" s="98" t="str">
        <f t="shared" si="6"/>
        <v/>
      </c>
    </row>
    <row r="451" spans="12:12" x14ac:dyDescent="0.3">
      <c r="L451" s="98" t="str">
        <f t="shared" si="6"/>
        <v/>
      </c>
    </row>
    <row r="452" spans="12:12" x14ac:dyDescent="0.3">
      <c r="L452" s="98" t="str">
        <f t="shared" si="6"/>
        <v/>
      </c>
    </row>
    <row r="453" spans="12:12" x14ac:dyDescent="0.3">
      <c r="L453" s="98" t="str">
        <f t="shared" si="6"/>
        <v/>
      </c>
    </row>
    <row r="454" spans="12:12" x14ac:dyDescent="0.3">
      <c r="L454" s="98" t="str">
        <f t="shared" si="6"/>
        <v/>
      </c>
    </row>
    <row r="455" spans="12:12" x14ac:dyDescent="0.3">
      <c r="L455" s="98" t="str">
        <f t="shared" si="6"/>
        <v/>
      </c>
    </row>
    <row r="456" spans="12:12" x14ac:dyDescent="0.3">
      <c r="L456" s="98" t="str">
        <f t="shared" si="6"/>
        <v/>
      </c>
    </row>
    <row r="457" spans="12:12" x14ac:dyDescent="0.3">
      <c r="L457" s="98" t="str">
        <f t="shared" si="6"/>
        <v/>
      </c>
    </row>
    <row r="458" spans="12:12" x14ac:dyDescent="0.3">
      <c r="L458" s="98" t="str">
        <f t="shared" si="6"/>
        <v/>
      </c>
    </row>
    <row r="459" spans="12:12" x14ac:dyDescent="0.3">
      <c r="L459" s="98" t="str">
        <f t="shared" si="6"/>
        <v/>
      </c>
    </row>
    <row r="460" spans="12:12" x14ac:dyDescent="0.3">
      <c r="L460" s="98" t="str">
        <f t="shared" si="6"/>
        <v/>
      </c>
    </row>
    <row r="461" spans="12:12" x14ac:dyDescent="0.3">
      <c r="L461" s="98" t="str">
        <f t="shared" si="6"/>
        <v/>
      </c>
    </row>
    <row r="462" spans="12:12" x14ac:dyDescent="0.3">
      <c r="L462" s="98" t="str">
        <f t="shared" si="6"/>
        <v/>
      </c>
    </row>
    <row r="463" spans="12:12" x14ac:dyDescent="0.3">
      <c r="L463" s="98" t="str">
        <f t="shared" si="6"/>
        <v/>
      </c>
    </row>
    <row r="464" spans="12:12" x14ac:dyDescent="0.3">
      <c r="L464" s="98" t="str">
        <f t="shared" ref="L464:L527" si="7">LEFT(E464,12)</f>
        <v/>
      </c>
    </row>
    <row r="465" spans="12:12" x14ac:dyDescent="0.3">
      <c r="L465" s="98" t="str">
        <f t="shared" si="7"/>
        <v/>
      </c>
    </row>
    <row r="466" spans="12:12" x14ac:dyDescent="0.3">
      <c r="L466" s="98" t="str">
        <f t="shared" si="7"/>
        <v/>
      </c>
    </row>
    <row r="467" spans="12:12" x14ac:dyDescent="0.3">
      <c r="L467" s="98" t="str">
        <f t="shared" si="7"/>
        <v/>
      </c>
    </row>
    <row r="468" spans="12:12" x14ac:dyDescent="0.3">
      <c r="L468" s="98" t="str">
        <f t="shared" si="7"/>
        <v/>
      </c>
    </row>
    <row r="469" spans="12:12" x14ac:dyDescent="0.3">
      <c r="L469" s="98" t="str">
        <f t="shared" si="7"/>
        <v/>
      </c>
    </row>
    <row r="470" spans="12:12" x14ac:dyDescent="0.3">
      <c r="L470" s="98" t="str">
        <f t="shared" si="7"/>
        <v/>
      </c>
    </row>
    <row r="471" spans="12:12" x14ac:dyDescent="0.3">
      <c r="L471" s="98" t="str">
        <f t="shared" si="7"/>
        <v/>
      </c>
    </row>
    <row r="472" spans="12:12" x14ac:dyDescent="0.3">
      <c r="L472" s="98" t="str">
        <f t="shared" si="7"/>
        <v/>
      </c>
    </row>
    <row r="473" spans="12:12" x14ac:dyDescent="0.3">
      <c r="L473" s="98" t="str">
        <f t="shared" si="7"/>
        <v/>
      </c>
    </row>
    <row r="474" spans="12:12" x14ac:dyDescent="0.3">
      <c r="L474" s="98" t="str">
        <f t="shared" si="7"/>
        <v/>
      </c>
    </row>
    <row r="475" spans="12:12" x14ac:dyDescent="0.3">
      <c r="L475" s="98" t="str">
        <f t="shared" si="7"/>
        <v/>
      </c>
    </row>
    <row r="476" spans="12:12" x14ac:dyDescent="0.3">
      <c r="L476" s="98" t="str">
        <f t="shared" si="7"/>
        <v/>
      </c>
    </row>
    <row r="477" spans="12:12" x14ac:dyDescent="0.3">
      <c r="L477" s="98" t="str">
        <f t="shared" si="7"/>
        <v/>
      </c>
    </row>
    <row r="478" spans="12:12" x14ac:dyDescent="0.3">
      <c r="L478" s="98" t="str">
        <f t="shared" si="7"/>
        <v/>
      </c>
    </row>
    <row r="479" spans="12:12" x14ac:dyDescent="0.3">
      <c r="L479" s="98" t="str">
        <f t="shared" si="7"/>
        <v/>
      </c>
    </row>
    <row r="480" spans="12:12" x14ac:dyDescent="0.3">
      <c r="L480" s="98" t="str">
        <f t="shared" si="7"/>
        <v/>
      </c>
    </row>
    <row r="481" spans="12:12" x14ac:dyDescent="0.3">
      <c r="L481" s="98" t="str">
        <f t="shared" si="7"/>
        <v/>
      </c>
    </row>
    <row r="482" spans="12:12" x14ac:dyDescent="0.3">
      <c r="L482" s="98" t="str">
        <f t="shared" si="7"/>
        <v/>
      </c>
    </row>
    <row r="483" spans="12:12" x14ac:dyDescent="0.3">
      <c r="L483" s="98" t="str">
        <f t="shared" si="7"/>
        <v/>
      </c>
    </row>
    <row r="484" spans="12:12" x14ac:dyDescent="0.3">
      <c r="L484" s="98" t="str">
        <f t="shared" si="7"/>
        <v/>
      </c>
    </row>
    <row r="485" spans="12:12" x14ac:dyDescent="0.3">
      <c r="L485" s="98" t="str">
        <f t="shared" si="7"/>
        <v/>
      </c>
    </row>
    <row r="486" spans="12:12" x14ac:dyDescent="0.3">
      <c r="L486" s="98" t="str">
        <f t="shared" si="7"/>
        <v/>
      </c>
    </row>
    <row r="487" spans="12:12" x14ac:dyDescent="0.3">
      <c r="L487" s="98" t="str">
        <f t="shared" si="7"/>
        <v/>
      </c>
    </row>
    <row r="488" spans="12:12" x14ac:dyDescent="0.3">
      <c r="L488" s="98" t="str">
        <f t="shared" si="7"/>
        <v/>
      </c>
    </row>
    <row r="489" spans="12:12" x14ac:dyDescent="0.3">
      <c r="L489" s="98" t="str">
        <f t="shared" si="7"/>
        <v/>
      </c>
    </row>
    <row r="490" spans="12:12" x14ac:dyDescent="0.3">
      <c r="L490" s="98" t="str">
        <f t="shared" si="7"/>
        <v/>
      </c>
    </row>
    <row r="491" spans="12:12" x14ac:dyDescent="0.3">
      <c r="L491" s="98" t="str">
        <f t="shared" si="7"/>
        <v/>
      </c>
    </row>
    <row r="492" spans="12:12" x14ac:dyDescent="0.3">
      <c r="L492" s="98" t="str">
        <f t="shared" si="7"/>
        <v/>
      </c>
    </row>
    <row r="493" spans="12:12" x14ac:dyDescent="0.3">
      <c r="L493" s="98" t="str">
        <f t="shared" si="7"/>
        <v/>
      </c>
    </row>
    <row r="494" spans="12:12" x14ac:dyDescent="0.3">
      <c r="L494" s="98" t="str">
        <f t="shared" si="7"/>
        <v/>
      </c>
    </row>
    <row r="495" spans="12:12" x14ac:dyDescent="0.3">
      <c r="L495" s="98" t="str">
        <f t="shared" si="7"/>
        <v/>
      </c>
    </row>
    <row r="496" spans="12:12" x14ac:dyDescent="0.3">
      <c r="L496" s="98" t="str">
        <f t="shared" si="7"/>
        <v/>
      </c>
    </row>
    <row r="497" spans="12:12" x14ac:dyDescent="0.3">
      <c r="L497" s="98" t="str">
        <f t="shared" si="7"/>
        <v/>
      </c>
    </row>
    <row r="498" spans="12:12" x14ac:dyDescent="0.3">
      <c r="L498" s="98" t="str">
        <f t="shared" si="7"/>
        <v/>
      </c>
    </row>
    <row r="499" spans="12:12" x14ac:dyDescent="0.3">
      <c r="L499" s="98" t="str">
        <f t="shared" si="7"/>
        <v/>
      </c>
    </row>
    <row r="500" spans="12:12" x14ac:dyDescent="0.3">
      <c r="L500" s="98" t="str">
        <f t="shared" si="7"/>
        <v/>
      </c>
    </row>
    <row r="501" spans="12:12" x14ac:dyDescent="0.3">
      <c r="L501" s="98" t="str">
        <f t="shared" si="7"/>
        <v/>
      </c>
    </row>
    <row r="502" spans="12:12" x14ac:dyDescent="0.3">
      <c r="L502" s="98" t="str">
        <f t="shared" si="7"/>
        <v/>
      </c>
    </row>
    <row r="503" spans="12:12" x14ac:dyDescent="0.3">
      <c r="L503" s="98" t="str">
        <f t="shared" si="7"/>
        <v/>
      </c>
    </row>
    <row r="504" spans="12:12" x14ac:dyDescent="0.3">
      <c r="L504" s="98" t="str">
        <f t="shared" si="7"/>
        <v/>
      </c>
    </row>
    <row r="505" spans="12:12" x14ac:dyDescent="0.3">
      <c r="L505" s="98" t="str">
        <f t="shared" si="7"/>
        <v/>
      </c>
    </row>
    <row r="506" spans="12:12" x14ac:dyDescent="0.3">
      <c r="L506" s="98" t="str">
        <f t="shared" si="7"/>
        <v/>
      </c>
    </row>
    <row r="507" spans="12:12" x14ac:dyDescent="0.3">
      <c r="L507" s="98" t="str">
        <f t="shared" si="7"/>
        <v/>
      </c>
    </row>
    <row r="508" spans="12:12" x14ac:dyDescent="0.3">
      <c r="L508" s="98" t="str">
        <f t="shared" si="7"/>
        <v/>
      </c>
    </row>
    <row r="509" spans="12:12" x14ac:dyDescent="0.3">
      <c r="L509" s="98" t="str">
        <f t="shared" si="7"/>
        <v/>
      </c>
    </row>
    <row r="510" spans="12:12" x14ac:dyDescent="0.3">
      <c r="L510" s="98" t="str">
        <f t="shared" si="7"/>
        <v/>
      </c>
    </row>
    <row r="511" spans="12:12" x14ac:dyDescent="0.3">
      <c r="L511" s="98" t="str">
        <f t="shared" si="7"/>
        <v/>
      </c>
    </row>
    <row r="512" spans="12:12" x14ac:dyDescent="0.3">
      <c r="L512" s="98" t="str">
        <f t="shared" si="7"/>
        <v/>
      </c>
    </row>
    <row r="513" spans="12:12" x14ac:dyDescent="0.3">
      <c r="L513" s="98" t="str">
        <f t="shared" si="7"/>
        <v/>
      </c>
    </row>
    <row r="514" spans="12:12" x14ac:dyDescent="0.3">
      <c r="L514" s="98" t="str">
        <f t="shared" si="7"/>
        <v/>
      </c>
    </row>
    <row r="515" spans="12:12" x14ac:dyDescent="0.3">
      <c r="L515" s="98" t="str">
        <f t="shared" si="7"/>
        <v/>
      </c>
    </row>
    <row r="516" spans="12:12" x14ac:dyDescent="0.3">
      <c r="L516" s="98" t="str">
        <f t="shared" si="7"/>
        <v/>
      </c>
    </row>
    <row r="517" spans="12:12" x14ac:dyDescent="0.3">
      <c r="L517" s="98" t="str">
        <f t="shared" si="7"/>
        <v/>
      </c>
    </row>
    <row r="518" spans="12:12" x14ac:dyDescent="0.3">
      <c r="L518" s="98" t="str">
        <f t="shared" si="7"/>
        <v/>
      </c>
    </row>
    <row r="519" spans="12:12" x14ac:dyDescent="0.3">
      <c r="L519" s="98" t="str">
        <f t="shared" si="7"/>
        <v/>
      </c>
    </row>
    <row r="520" spans="12:12" x14ac:dyDescent="0.3">
      <c r="L520" s="98" t="str">
        <f t="shared" si="7"/>
        <v/>
      </c>
    </row>
    <row r="521" spans="12:12" x14ac:dyDescent="0.3">
      <c r="L521" s="98" t="str">
        <f t="shared" si="7"/>
        <v/>
      </c>
    </row>
    <row r="522" spans="12:12" x14ac:dyDescent="0.3">
      <c r="L522" s="98" t="str">
        <f t="shared" si="7"/>
        <v/>
      </c>
    </row>
    <row r="523" spans="12:12" x14ac:dyDescent="0.3">
      <c r="L523" s="98" t="str">
        <f t="shared" si="7"/>
        <v/>
      </c>
    </row>
    <row r="524" spans="12:12" x14ac:dyDescent="0.3">
      <c r="L524" s="98" t="str">
        <f t="shared" si="7"/>
        <v/>
      </c>
    </row>
    <row r="525" spans="12:12" x14ac:dyDescent="0.3">
      <c r="L525" s="98" t="str">
        <f t="shared" si="7"/>
        <v/>
      </c>
    </row>
    <row r="526" spans="12:12" x14ac:dyDescent="0.3">
      <c r="L526" s="98" t="str">
        <f t="shared" si="7"/>
        <v/>
      </c>
    </row>
    <row r="527" spans="12:12" x14ac:dyDescent="0.3">
      <c r="L527" s="98" t="str">
        <f t="shared" si="7"/>
        <v/>
      </c>
    </row>
    <row r="528" spans="12:12" x14ac:dyDescent="0.3">
      <c r="L528" s="98" t="str">
        <f t="shared" ref="L528:L591" si="8">LEFT(E528,12)</f>
        <v/>
      </c>
    </row>
    <row r="529" spans="12:12" x14ac:dyDescent="0.3">
      <c r="L529" s="98" t="str">
        <f t="shared" si="8"/>
        <v/>
      </c>
    </row>
    <row r="530" spans="12:12" x14ac:dyDescent="0.3">
      <c r="L530" s="98" t="str">
        <f t="shared" si="8"/>
        <v/>
      </c>
    </row>
    <row r="531" spans="12:12" x14ac:dyDescent="0.3">
      <c r="L531" s="98" t="str">
        <f t="shared" si="8"/>
        <v/>
      </c>
    </row>
    <row r="532" spans="12:12" x14ac:dyDescent="0.3">
      <c r="L532" s="98" t="str">
        <f t="shared" si="8"/>
        <v/>
      </c>
    </row>
    <row r="533" spans="12:12" x14ac:dyDescent="0.3">
      <c r="L533" s="98" t="str">
        <f t="shared" si="8"/>
        <v/>
      </c>
    </row>
    <row r="534" spans="12:12" x14ac:dyDescent="0.3">
      <c r="L534" s="98" t="str">
        <f t="shared" si="8"/>
        <v/>
      </c>
    </row>
    <row r="535" spans="12:12" x14ac:dyDescent="0.3">
      <c r="L535" s="98" t="str">
        <f t="shared" si="8"/>
        <v/>
      </c>
    </row>
    <row r="536" spans="12:12" x14ac:dyDescent="0.3">
      <c r="L536" s="98" t="str">
        <f t="shared" si="8"/>
        <v/>
      </c>
    </row>
    <row r="537" spans="12:12" x14ac:dyDescent="0.3">
      <c r="L537" s="98" t="str">
        <f t="shared" si="8"/>
        <v/>
      </c>
    </row>
    <row r="538" spans="12:12" x14ac:dyDescent="0.3">
      <c r="L538" s="98" t="str">
        <f t="shared" si="8"/>
        <v/>
      </c>
    </row>
    <row r="539" spans="12:12" x14ac:dyDescent="0.3">
      <c r="L539" s="98" t="str">
        <f t="shared" si="8"/>
        <v/>
      </c>
    </row>
    <row r="540" spans="12:12" x14ac:dyDescent="0.3">
      <c r="L540" s="98" t="str">
        <f t="shared" si="8"/>
        <v/>
      </c>
    </row>
    <row r="541" spans="12:12" x14ac:dyDescent="0.3">
      <c r="L541" s="98" t="str">
        <f t="shared" si="8"/>
        <v/>
      </c>
    </row>
    <row r="542" spans="12:12" x14ac:dyDescent="0.3">
      <c r="L542" s="98" t="str">
        <f t="shared" si="8"/>
        <v/>
      </c>
    </row>
    <row r="543" spans="12:12" x14ac:dyDescent="0.3">
      <c r="L543" s="98" t="str">
        <f t="shared" si="8"/>
        <v/>
      </c>
    </row>
    <row r="544" spans="12:12" x14ac:dyDescent="0.3">
      <c r="L544" s="98" t="str">
        <f t="shared" si="8"/>
        <v/>
      </c>
    </row>
    <row r="545" spans="12:12" x14ac:dyDescent="0.3">
      <c r="L545" s="98" t="str">
        <f t="shared" si="8"/>
        <v/>
      </c>
    </row>
    <row r="546" spans="12:12" x14ac:dyDescent="0.3">
      <c r="L546" s="98" t="str">
        <f t="shared" si="8"/>
        <v/>
      </c>
    </row>
    <row r="547" spans="12:12" x14ac:dyDescent="0.3">
      <c r="L547" s="98" t="str">
        <f t="shared" si="8"/>
        <v/>
      </c>
    </row>
    <row r="548" spans="12:12" x14ac:dyDescent="0.3">
      <c r="L548" s="98" t="str">
        <f t="shared" si="8"/>
        <v/>
      </c>
    </row>
    <row r="549" spans="12:12" x14ac:dyDescent="0.3">
      <c r="L549" s="98" t="str">
        <f t="shared" si="8"/>
        <v/>
      </c>
    </row>
    <row r="550" spans="12:12" x14ac:dyDescent="0.3">
      <c r="L550" s="98" t="str">
        <f t="shared" si="8"/>
        <v/>
      </c>
    </row>
    <row r="551" spans="12:12" x14ac:dyDescent="0.3">
      <c r="L551" s="98" t="str">
        <f t="shared" si="8"/>
        <v/>
      </c>
    </row>
    <row r="552" spans="12:12" x14ac:dyDescent="0.3">
      <c r="L552" s="98" t="str">
        <f t="shared" si="8"/>
        <v/>
      </c>
    </row>
    <row r="553" spans="12:12" x14ac:dyDescent="0.3">
      <c r="L553" s="98" t="str">
        <f t="shared" si="8"/>
        <v/>
      </c>
    </row>
    <row r="554" spans="12:12" x14ac:dyDescent="0.3">
      <c r="L554" s="98" t="str">
        <f t="shared" si="8"/>
        <v/>
      </c>
    </row>
    <row r="555" spans="12:12" x14ac:dyDescent="0.3">
      <c r="L555" s="98" t="str">
        <f t="shared" si="8"/>
        <v/>
      </c>
    </row>
    <row r="556" spans="12:12" x14ac:dyDescent="0.3">
      <c r="L556" s="98" t="str">
        <f t="shared" si="8"/>
        <v/>
      </c>
    </row>
    <row r="557" spans="12:12" x14ac:dyDescent="0.3">
      <c r="L557" s="98" t="str">
        <f t="shared" si="8"/>
        <v/>
      </c>
    </row>
    <row r="558" spans="12:12" x14ac:dyDescent="0.3">
      <c r="L558" s="98" t="str">
        <f t="shared" si="8"/>
        <v/>
      </c>
    </row>
    <row r="559" spans="12:12" x14ac:dyDescent="0.3">
      <c r="L559" s="98" t="str">
        <f t="shared" si="8"/>
        <v/>
      </c>
    </row>
    <row r="560" spans="12:12" x14ac:dyDescent="0.3">
      <c r="L560" s="98" t="str">
        <f t="shared" si="8"/>
        <v/>
      </c>
    </row>
    <row r="561" spans="12:12" x14ac:dyDescent="0.3">
      <c r="L561" s="98" t="str">
        <f t="shared" si="8"/>
        <v/>
      </c>
    </row>
    <row r="562" spans="12:12" x14ac:dyDescent="0.3">
      <c r="L562" s="98" t="str">
        <f t="shared" si="8"/>
        <v/>
      </c>
    </row>
    <row r="563" spans="12:12" x14ac:dyDescent="0.3">
      <c r="L563" s="98" t="str">
        <f t="shared" si="8"/>
        <v/>
      </c>
    </row>
    <row r="564" spans="12:12" x14ac:dyDescent="0.3">
      <c r="L564" s="98" t="str">
        <f t="shared" si="8"/>
        <v/>
      </c>
    </row>
    <row r="565" spans="12:12" x14ac:dyDescent="0.3">
      <c r="L565" s="98" t="str">
        <f t="shared" si="8"/>
        <v/>
      </c>
    </row>
    <row r="566" spans="12:12" x14ac:dyDescent="0.3">
      <c r="L566" s="98" t="str">
        <f t="shared" si="8"/>
        <v/>
      </c>
    </row>
    <row r="567" spans="12:12" x14ac:dyDescent="0.3">
      <c r="L567" s="98" t="str">
        <f t="shared" si="8"/>
        <v/>
      </c>
    </row>
    <row r="568" spans="12:12" x14ac:dyDescent="0.3">
      <c r="L568" s="98" t="str">
        <f t="shared" si="8"/>
        <v/>
      </c>
    </row>
    <row r="569" spans="12:12" x14ac:dyDescent="0.3">
      <c r="L569" s="98" t="str">
        <f t="shared" si="8"/>
        <v/>
      </c>
    </row>
    <row r="570" spans="12:12" x14ac:dyDescent="0.3">
      <c r="L570" s="98" t="str">
        <f t="shared" si="8"/>
        <v/>
      </c>
    </row>
    <row r="571" spans="12:12" x14ac:dyDescent="0.3">
      <c r="L571" s="98" t="str">
        <f t="shared" si="8"/>
        <v/>
      </c>
    </row>
    <row r="572" spans="12:12" x14ac:dyDescent="0.3">
      <c r="L572" s="98" t="str">
        <f t="shared" si="8"/>
        <v/>
      </c>
    </row>
    <row r="573" spans="12:12" x14ac:dyDescent="0.3">
      <c r="L573" s="98" t="str">
        <f t="shared" si="8"/>
        <v/>
      </c>
    </row>
    <row r="574" spans="12:12" x14ac:dyDescent="0.3">
      <c r="L574" s="98" t="str">
        <f t="shared" si="8"/>
        <v/>
      </c>
    </row>
    <row r="575" spans="12:12" x14ac:dyDescent="0.3">
      <c r="L575" s="98" t="str">
        <f t="shared" si="8"/>
        <v/>
      </c>
    </row>
    <row r="576" spans="12:12" x14ac:dyDescent="0.3">
      <c r="L576" s="98" t="str">
        <f t="shared" si="8"/>
        <v/>
      </c>
    </row>
    <row r="577" spans="12:12" x14ac:dyDescent="0.3">
      <c r="L577" s="98" t="str">
        <f t="shared" si="8"/>
        <v/>
      </c>
    </row>
    <row r="578" spans="12:12" x14ac:dyDescent="0.3">
      <c r="L578" s="98" t="str">
        <f t="shared" si="8"/>
        <v/>
      </c>
    </row>
    <row r="579" spans="12:12" x14ac:dyDescent="0.3">
      <c r="L579" s="98" t="str">
        <f t="shared" si="8"/>
        <v/>
      </c>
    </row>
    <row r="580" spans="12:12" x14ac:dyDescent="0.3">
      <c r="L580" s="98" t="str">
        <f t="shared" si="8"/>
        <v/>
      </c>
    </row>
    <row r="581" spans="12:12" x14ac:dyDescent="0.3">
      <c r="L581" s="98" t="str">
        <f t="shared" si="8"/>
        <v/>
      </c>
    </row>
    <row r="582" spans="12:12" x14ac:dyDescent="0.3">
      <c r="L582" s="98" t="str">
        <f t="shared" si="8"/>
        <v/>
      </c>
    </row>
    <row r="583" spans="12:12" x14ac:dyDescent="0.3">
      <c r="L583" s="98" t="str">
        <f t="shared" si="8"/>
        <v/>
      </c>
    </row>
    <row r="584" spans="12:12" x14ac:dyDescent="0.3">
      <c r="L584" s="98" t="str">
        <f t="shared" si="8"/>
        <v/>
      </c>
    </row>
    <row r="585" spans="12:12" x14ac:dyDescent="0.3">
      <c r="L585" s="98" t="str">
        <f t="shared" si="8"/>
        <v/>
      </c>
    </row>
    <row r="586" spans="12:12" x14ac:dyDescent="0.3">
      <c r="L586" s="98" t="str">
        <f t="shared" si="8"/>
        <v/>
      </c>
    </row>
    <row r="587" spans="12:12" x14ac:dyDescent="0.3">
      <c r="L587" s="98" t="str">
        <f t="shared" si="8"/>
        <v/>
      </c>
    </row>
    <row r="588" spans="12:12" x14ac:dyDescent="0.3">
      <c r="L588" s="98" t="str">
        <f t="shared" si="8"/>
        <v/>
      </c>
    </row>
    <row r="589" spans="12:12" x14ac:dyDescent="0.3">
      <c r="L589" s="98" t="str">
        <f t="shared" si="8"/>
        <v/>
      </c>
    </row>
    <row r="590" spans="12:12" x14ac:dyDescent="0.3">
      <c r="L590" s="98" t="str">
        <f t="shared" si="8"/>
        <v/>
      </c>
    </row>
    <row r="591" spans="12:12" x14ac:dyDescent="0.3">
      <c r="L591" s="98" t="str">
        <f t="shared" si="8"/>
        <v/>
      </c>
    </row>
    <row r="592" spans="12:12" x14ac:dyDescent="0.3">
      <c r="L592" s="98" t="str">
        <f t="shared" ref="L592:L623" si="9">LEFT(E592,12)</f>
        <v/>
      </c>
    </row>
    <row r="593" spans="12:12" x14ac:dyDescent="0.3">
      <c r="L593" s="98" t="str">
        <f t="shared" si="9"/>
        <v/>
      </c>
    </row>
    <row r="594" spans="12:12" x14ac:dyDescent="0.3">
      <c r="L594" s="98" t="str">
        <f t="shared" si="9"/>
        <v/>
      </c>
    </row>
    <row r="595" spans="12:12" x14ac:dyDescent="0.3">
      <c r="L595" s="98" t="str">
        <f t="shared" si="9"/>
        <v/>
      </c>
    </row>
    <row r="596" spans="12:12" x14ac:dyDescent="0.3">
      <c r="L596" s="98" t="str">
        <f t="shared" si="9"/>
        <v/>
      </c>
    </row>
    <row r="597" spans="12:12" x14ac:dyDescent="0.3">
      <c r="L597" s="98" t="str">
        <f t="shared" si="9"/>
        <v/>
      </c>
    </row>
    <row r="598" spans="12:12" x14ac:dyDescent="0.3">
      <c r="L598" s="98" t="str">
        <f t="shared" si="9"/>
        <v/>
      </c>
    </row>
    <row r="599" spans="12:12" x14ac:dyDescent="0.3">
      <c r="L599" s="98" t="str">
        <f t="shared" si="9"/>
        <v/>
      </c>
    </row>
    <row r="600" spans="12:12" x14ac:dyDescent="0.3">
      <c r="L600" s="98" t="str">
        <f t="shared" si="9"/>
        <v/>
      </c>
    </row>
    <row r="601" spans="12:12" x14ac:dyDescent="0.3">
      <c r="L601" s="98" t="str">
        <f t="shared" si="9"/>
        <v/>
      </c>
    </row>
    <row r="602" spans="12:12" x14ac:dyDescent="0.3">
      <c r="L602" s="98" t="str">
        <f t="shared" si="9"/>
        <v/>
      </c>
    </row>
    <row r="603" spans="12:12" x14ac:dyDescent="0.3">
      <c r="L603" s="98" t="str">
        <f t="shared" si="9"/>
        <v/>
      </c>
    </row>
    <row r="604" spans="12:12" x14ac:dyDescent="0.3">
      <c r="L604" s="98" t="str">
        <f t="shared" si="9"/>
        <v/>
      </c>
    </row>
    <row r="605" spans="12:12" x14ac:dyDescent="0.3">
      <c r="L605" s="98" t="str">
        <f t="shared" si="9"/>
        <v/>
      </c>
    </row>
    <row r="606" spans="12:12" x14ac:dyDescent="0.3">
      <c r="L606" s="98" t="str">
        <f t="shared" si="9"/>
        <v/>
      </c>
    </row>
    <row r="607" spans="12:12" x14ac:dyDescent="0.3">
      <c r="L607" s="98" t="str">
        <f t="shared" si="9"/>
        <v/>
      </c>
    </row>
    <row r="608" spans="12:12" x14ac:dyDescent="0.3">
      <c r="L608" s="98" t="str">
        <f t="shared" si="9"/>
        <v/>
      </c>
    </row>
    <row r="609" spans="12:12" x14ac:dyDescent="0.3">
      <c r="L609" s="98" t="str">
        <f t="shared" si="9"/>
        <v/>
      </c>
    </row>
    <row r="610" spans="12:12" x14ac:dyDescent="0.3">
      <c r="L610" s="98" t="str">
        <f t="shared" si="9"/>
        <v/>
      </c>
    </row>
    <row r="611" spans="12:12" x14ac:dyDescent="0.3">
      <c r="L611" s="98" t="str">
        <f t="shared" si="9"/>
        <v/>
      </c>
    </row>
    <row r="612" spans="12:12" x14ac:dyDescent="0.3">
      <c r="L612" s="98" t="str">
        <f t="shared" si="9"/>
        <v/>
      </c>
    </row>
    <row r="613" spans="12:12" x14ac:dyDescent="0.3">
      <c r="L613" s="98" t="str">
        <f t="shared" si="9"/>
        <v/>
      </c>
    </row>
    <row r="614" spans="12:12" x14ac:dyDescent="0.3">
      <c r="L614" s="98" t="str">
        <f t="shared" si="9"/>
        <v/>
      </c>
    </row>
    <row r="615" spans="12:12" x14ac:dyDescent="0.3">
      <c r="L615" s="98" t="str">
        <f t="shared" si="9"/>
        <v/>
      </c>
    </row>
    <row r="616" spans="12:12" x14ac:dyDescent="0.3">
      <c r="L616" s="98" t="str">
        <f t="shared" si="9"/>
        <v/>
      </c>
    </row>
    <row r="617" spans="12:12" x14ac:dyDescent="0.3">
      <c r="L617" s="98" t="str">
        <f t="shared" si="9"/>
        <v/>
      </c>
    </row>
    <row r="618" spans="12:12" x14ac:dyDescent="0.3">
      <c r="L618" s="98" t="str">
        <f t="shared" si="9"/>
        <v/>
      </c>
    </row>
    <row r="619" spans="12:12" x14ac:dyDescent="0.3">
      <c r="L619" s="98" t="str">
        <f t="shared" si="9"/>
        <v/>
      </c>
    </row>
    <row r="620" spans="12:12" x14ac:dyDescent="0.3">
      <c r="L620" s="98" t="str">
        <f t="shared" si="9"/>
        <v/>
      </c>
    </row>
    <row r="621" spans="12:12" x14ac:dyDescent="0.3">
      <c r="L621" s="98" t="str">
        <f t="shared" si="9"/>
        <v/>
      </c>
    </row>
    <row r="622" spans="12:12" x14ac:dyDescent="0.3">
      <c r="L622" s="98" t="str">
        <f t="shared" si="9"/>
        <v/>
      </c>
    </row>
    <row r="623" spans="12:12" x14ac:dyDescent="0.3">
      <c r="L623" s="98" t="str">
        <f t="shared" si="9"/>
        <v/>
      </c>
    </row>
  </sheetData>
  <sortState ref="E17:H21">
    <sortCondition ref="E17"/>
  </sortState>
  <mergeCells count="8">
    <mergeCell ref="A68:B68"/>
    <mergeCell ref="A41:B41"/>
    <mergeCell ref="E5:H5"/>
    <mergeCell ref="A15:B15"/>
    <mergeCell ref="A16:B16"/>
    <mergeCell ref="E6:H10"/>
    <mergeCell ref="A5:C5"/>
    <mergeCell ref="A6:C10"/>
  </mergeCells>
  <conditionalFormatting sqref="B18">
    <cfRule type="expression" dxfId="79" priority="1283">
      <formula>$C$18&lt;&gt;""</formula>
    </cfRule>
  </conditionalFormatting>
  <conditionalFormatting sqref="B28">
    <cfRule type="expression" dxfId="78" priority="1284">
      <formula>$C$28&lt;&gt;""</formula>
    </cfRule>
  </conditionalFormatting>
  <conditionalFormatting sqref="B47">
    <cfRule type="expression" dxfId="77" priority="1285">
      <formula>$C$47="Выберите механизм переключателя"</formula>
    </cfRule>
  </conditionalFormatting>
  <conditionalFormatting sqref="B43">
    <cfRule type="expression" dxfId="76" priority="1287">
      <formula>$C$43&lt;&gt;""</formula>
    </cfRule>
  </conditionalFormatting>
  <conditionalFormatting sqref="B53">
    <cfRule type="expression" dxfId="75" priority="1288">
      <formula>$C$53="Переключатель с подсветкой выберите Напряжение"</formula>
    </cfRule>
  </conditionalFormatting>
  <conditionalFormatting sqref="B55">
    <cfRule type="expression" dxfId="74" priority="1289">
      <formula>$C$55="Выберите цвет подсветки"</formula>
    </cfRule>
  </conditionalFormatting>
  <conditionalFormatting sqref="B70">
    <cfRule type="expression" dxfId="73" priority="1290">
      <formula>$C$70="Выберите цвет лампы"</formula>
    </cfRule>
  </conditionalFormatting>
  <conditionalFormatting sqref="B72">
    <cfRule type="expression" dxfId="72" priority="1291">
      <formula>$C$72="Выберите напряжение"</formula>
    </cfRule>
  </conditionalFormatting>
  <conditionalFormatting sqref="B57">
    <cfRule type="expression" dxfId="71" priority="1292">
      <formula>$C$57&lt;&gt;""</formula>
    </cfRule>
  </conditionalFormatting>
  <conditionalFormatting sqref="B59">
    <cfRule type="expression" dxfId="70" priority="1293">
      <formula>$C$59="Необходимо выбрать блоки с 'NO или NC контактами'"</formula>
    </cfRule>
    <cfRule type="expression" dxfId="69" priority="1294">
      <formula>$C$59="Берем 4 блока с 'NO или NC контактами'"</formula>
    </cfRule>
    <cfRule type="expression" dxfId="68" priority="1295">
      <formula>$C$59="Берем 2 блока с 'NO или NC контактами'"</formula>
    </cfRule>
    <cfRule type="expression" dxfId="67" priority="1296">
      <formula>$C$59="Выберите наличие NO контактов"</formula>
    </cfRule>
  </conditionalFormatting>
  <conditionalFormatting sqref="B63">
    <cfRule type="expression" dxfId="66" priority="1297">
      <formula>$C$63="Выберите наличие NC контактов"</formula>
    </cfRule>
    <cfRule type="expression" dxfId="65" priority="1298">
      <formula>$C$63="Необходимо выбрать блоки с 'NO или NC контактами'"</formula>
    </cfRule>
    <cfRule type="expression" dxfId="64" priority="1300">
      <formula>$C$63&lt;&gt;""</formula>
    </cfRule>
  </conditionalFormatting>
  <conditionalFormatting sqref="B30">
    <cfRule type="expression" dxfId="63" priority="988">
      <formula>$C$30="Выберите наличие NO контактов"</formula>
    </cfRule>
    <cfRule type="expression" dxfId="62" priority="1301">
      <formula>$C$30="Без подсветки берем блоки с 'NO или NC контактами'"</formula>
    </cfRule>
    <cfRule type="expression" dxfId="61" priority="1302">
      <formula>$C$30="Необходимо выбрать блоки с 'NO или NC контактами'"</formula>
    </cfRule>
    <cfRule type="expression" dxfId="60" priority="1304">
      <formula>$C$30&lt;&gt;""</formula>
    </cfRule>
  </conditionalFormatting>
  <conditionalFormatting sqref="B34">
    <cfRule type="expression" dxfId="59" priority="1308">
      <formula>$C$34="Выберите наличие NC контактов"</formula>
    </cfRule>
    <cfRule type="expression" dxfId="58" priority="1309">
      <formula>$C$34="Необходимо выбрать блоки с 'NO или NC контактами'"</formula>
    </cfRule>
    <cfRule type="expression" dxfId="57" priority="1310">
      <formula>$C$34="Без подсветки берем блоки с 'NO или NC контактами'"</formula>
    </cfRule>
    <cfRule type="expression" dxfId="56" priority="1311">
      <formula>$C$34&lt;&gt;""</formula>
    </cfRule>
  </conditionalFormatting>
  <conditionalFormatting sqref="B45">
    <cfRule type="expression" dxfId="55" priority="941">
      <formula>$C$45&lt;&gt;""</formula>
    </cfRule>
  </conditionalFormatting>
  <conditionalFormatting sqref="B26">
    <cfRule type="expression" dxfId="54" priority="27">
      <formula>$C$26&lt;&gt;""</formula>
    </cfRule>
  </conditionalFormatting>
  <conditionalFormatting sqref="B20">
    <cfRule type="expression" dxfId="53" priority="23">
      <formula>$C$20="Плоская черная кнопка без подсветки"</formula>
    </cfRule>
    <cfRule type="expression" dxfId="52" priority="24">
      <formula>$C$20="Выберите возможность подсветки"</formula>
    </cfRule>
    <cfRule type="expression" dxfId="51" priority="25">
      <formula>$C$20="Выберите возможность подсветки  'Да'"</formula>
    </cfRule>
    <cfRule type="expression" dxfId="50" priority="26">
      <formula>$C$20="Грибовидная кнопка с подсветкой 'Да'"</formula>
    </cfRule>
  </conditionalFormatting>
  <conditionalFormatting sqref="B22">
    <cfRule type="expression" dxfId="49" priority="18">
      <formula>$C$22="Выберите механизм кнопки 'Без фиксации'"</formula>
    </cfRule>
    <cfRule type="expression" dxfId="48" priority="19">
      <formula>$C$22="Кнопка без подсветки только 'Без фиксации'"</formula>
    </cfRule>
    <cfRule type="expression" dxfId="47" priority="20">
      <formula>$C$22="Грибовидная кнопка 'С фиксацией'"</formula>
    </cfRule>
    <cfRule type="expression" dxfId="46" priority="21">
      <formula>$C$22="Выберите механизм кнопки 'С фиксацией'"</formula>
    </cfRule>
    <cfRule type="expression" dxfId="45" priority="22">
      <formula>$C$22="Выберите механизм кнопки"</formula>
    </cfRule>
  </conditionalFormatting>
  <conditionalFormatting sqref="B24">
    <cfRule type="expression" dxfId="44" priority="14">
      <formula>$C$24="Плоская черная кнопка без подсветки"</formula>
    </cfRule>
    <cfRule type="expression" dxfId="43" priority="15">
      <formula>$C$24="Грибовидная кнопка 'Красная'"</formula>
    </cfRule>
    <cfRule type="expression" dxfId="42" priority="16">
      <formula>$C$24="Выберите цвет 'Красный'"</formula>
    </cfRule>
    <cfRule type="expression" dxfId="41" priority="17">
      <formula>$C$24="Выберите цвет кнопки"</formula>
    </cfRule>
  </conditionalFormatting>
  <conditionalFormatting sqref="B32">
    <cfRule type="expression" dxfId="40" priority="12">
      <formula>$C$32="NO контакты не используем"</formula>
    </cfRule>
    <cfRule type="expression" dxfId="39" priority="13">
      <formula>$C$32&lt;&gt;""</formula>
    </cfRule>
  </conditionalFormatting>
  <conditionalFormatting sqref="B36">
    <cfRule type="expression" dxfId="38" priority="10">
      <formula>$C$36="NO контакты не используем"</formula>
    </cfRule>
    <cfRule type="expression" dxfId="37" priority="11">
      <formula>$C$36&lt;&gt;""</formula>
    </cfRule>
  </conditionalFormatting>
  <conditionalFormatting sqref="B38">
    <cfRule type="expression" dxfId="36" priority="8">
      <formula>$C$38="Выберите Напряжение"</formula>
    </cfRule>
    <cfRule type="expression" dxfId="35" priority="9">
      <formula>$C$38&lt;&gt;""</formula>
    </cfRule>
  </conditionalFormatting>
  <conditionalFormatting sqref="B49">
    <cfRule type="expression" dxfId="34" priority="7">
      <formula>$C$49&lt;&gt;""</formula>
    </cfRule>
  </conditionalFormatting>
  <conditionalFormatting sqref="B51">
    <cfRule type="expression" dxfId="33" priority="6">
      <formula>$C$51="Выберите возможность подсветки"</formula>
    </cfRule>
  </conditionalFormatting>
  <conditionalFormatting sqref="B61">
    <cfRule type="expression" dxfId="32" priority="4">
      <formula>$C$61="NO контакты не используем"</formula>
    </cfRule>
    <cfRule type="expression" dxfId="31" priority="5">
      <formula>$C$61&lt;&gt;""</formula>
    </cfRule>
  </conditionalFormatting>
  <conditionalFormatting sqref="B65">
    <cfRule type="expression" dxfId="30" priority="2">
      <formula>$C$65="NC контакты не используем"</formula>
    </cfRule>
    <cfRule type="expression" dxfId="29" priority="3">
      <formula>$C$65&lt;&gt;""</formula>
    </cfRule>
  </conditionalFormatting>
  <conditionalFormatting sqref="B74">
    <cfRule type="expression" dxfId="28" priority="1">
      <formula>$C$74&lt;&gt;""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lear_par">
              <controlPr defaultSize="0" print="0" autoFill="0" autoPict="0" macro="[0]!Clear_par">
                <anchor moveWithCells="1">
                  <from>
                    <xdr:col>1</xdr:col>
                    <xdr:colOff>962025</xdr:colOff>
                    <xdr:row>11</xdr:row>
                    <xdr:rowOff>104775</xdr:rowOff>
                  </from>
                  <to>
                    <xdr:col>1</xdr:col>
                    <xdr:colOff>2676525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lear_par">
              <controlPr defaultSize="0" print="0" autoFill="0" autoPict="0" macro="[0]!_xludf.Copy">
                <anchor moveWithCells="1">
                  <from>
                    <xdr:col>0</xdr:col>
                    <xdr:colOff>9525</xdr:colOff>
                    <xdr:row>75</xdr:row>
                    <xdr:rowOff>190500</xdr:rowOff>
                  </from>
                  <to>
                    <xdr:col>2</xdr:col>
                    <xdr:colOff>485775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lear_par">
              <controlPr defaultSize="0" print="0" autoFill="0" autoPict="0" macro="[0]!Clear_Rezalt">
                <anchor moveWithCells="1">
                  <from>
                    <xdr:col>6</xdr:col>
                    <xdr:colOff>571500</xdr:colOff>
                    <xdr:row>11</xdr:row>
                    <xdr:rowOff>28575</xdr:rowOff>
                  </from>
                  <to>
                    <xdr:col>6</xdr:col>
                    <xdr:colOff>4419600</xdr:colOff>
                    <xdr:row>12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>
          <x14:formula1>
            <xm:f>Списки!$D$3</xm:f>
          </x14:formula1>
          <xm:sqref>B26</xm:sqref>
        </x14:dataValidation>
        <x14:dataValidation type="list" allowBlank="1" showInputMessage="1" showErrorMessage="1">
          <x14:formula1>
            <xm:f>Списки!$C$3:$C$8</xm:f>
          </x14:formula1>
          <xm:sqref>B24</xm:sqref>
        </x14:dataValidation>
        <x14:dataValidation type="list" allowBlank="1" showInputMessage="1" showErrorMessage="1">
          <x14:formula1>
            <xm:f>Списки!$C$24</xm:f>
          </x14:formula1>
          <xm:sqref>B74</xm:sqref>
        </x14:dataValidation>
        <x14:dataValidation type="list" allowBlank="1" showInputMessage="1" showErrorMessage="1">
          <x14:formula1>
            <xm:f>Списки!$B$24:$B$25</xm:f>
          </x14:formula1>
          <xm:sqref>B72</xm:sqref>
        </x14:dataValidation>
        <x14:dataValidation type="list" allowBlank="1" showInputMessage="1" showErrorMessage="1">
          <x14:formula1>
            <xm:f>Списки!$A$24:$A$28</xm:f>
          </x14:formula1>
          <xm:sqref>B70</xm:sqref>
        </x14:dataValidation>
        <x14:dataValidation type="list" allowBlank="1" showInputMessage="1" showErrorMessage="1">
          <x14:formula1>
            <xm:f>Списки!$G$15:$G$19</xm:f>
          </x14:formula1>
          <xm:sqref>B55</xm:sqref>
        </x14:dataValidation>
        <x14:dataValidation type="list" allowBlank="1" showInputMessage="1" showErrorMessage="1">
          <x14:formula1>
            <xm:f>Списки!$F$15:$F$16</xm:f>
          </x14:formula1>
          <xm:sqref>B53</xm:sqref>
        </x14:dataValidation>
        <x14:dataValidation type="list" allowBlank="1" showInputMessage="1" showErrorMessage="1">
          <x14:formula1>
            <xm:f>Списки!$E$15:$E$16</xm:f>
          </x14:formula1>
          <xm:sqref>B51</xm:sqref>
        </x14:dataValidation>
        <x14:dataValidation type="list" showInputMessage="1" showErrorMessage="1">
          <x14:formula1>
            <xm:f>Списки!$D$15:$D$16</xm:f>
          </x14:formula1>
          <xm:sqref>B49</xm:sqref>
        </x14:dataValidation>
        <x14:dataValidation type="list" allowBlank="1" showInputMessage="1" showErrorMessage="1">
          <x14:formula1>
            <xm:f>Списки!$C$15:$C$16</xm:f>
          </x14:formula1>
          <xm:sqref>B47</xm:sqref>
        </x14:dataValidation>
        <x14:dataValidation type="list" allowBlank="1" showInputMessage="1" showErrorMessage="1">
          <x14:formula1>
            <xm:f>Списки!$B$15:$B$16</xm:f>
          </x14:formula1>
          <xm:sqref>B45</xm:sqref>
        </x14:dataValidation>
        <x14:dataValidation type="list" allowBlank="1" showInputMessage="1" showErrorMessage="1">
          <x14:formula1>
            <xm:f>Списки!$A$15:$A$16</xm:f>
          </x14:formula1>
          <xm:sqref>B43</xm:sqref>
        </x14:dataValidation>
        <x14:dataValidation type="list" allowBlank="1" showInputMessage="1" showErrorMessage="1">
          <x14:formula1>
            <xm:f>Списки!$I$3:$I$6</xm:f>
          </x14:formula1>
          <xm:sqref>B38</xm:sqref>
        </x14:dataValidation>
        <x14:dataValidation type="list" allowBlank="1" showInputMessage="1" showErrorMessage="1">
          <x14:formula1>
            <xm:f>Списки!$F$3:$F$4</xm:f>
          </x14:formula1>
          <xm:sqref>B66 B30:B31 B34:B35 B59:B60 B63</xm:sqref>
        </x14:dataValidation>
        <x14:dataValidation type="list" allowBlank="1" showInputMessage="1" showErrorMessage="1">
          <x14:formula1>
            <xm:f>Списки!$E$3:$E$4</xm:f>
          </x14:formula1>
          <xm:sqref>B28 B57</xm:sqref>
        </x14:dataValidation>
        <x14:dataValidation type="list" allowBlank="1" showInputMessage="1" showErrorMessage="1">
          <x14:formula1>
            <xm:f>Списки!$A$3:$A$4</xm:f>
          </x14:formula1>
          <xm:sqref>B18</xm:sqref>
        </x14:dataValidation>
        <x14:dataValidation type="list" allowBlank="1" showInputMessage="1" showErrorMessage="1">
          <x14:formula1>
            <xm:f>Списки!$J$3:$J$9</xm:f>
          </x14:formula1>
          <xm:sqref>B61</xm:sqref>
        </x14:dataValidation>
        <x14:dataValidation type="list" allowBlank="1" showInputMessage="1" showErrorMessage="1">
          <x14:formula1>
            <xm:f>Списки!$J$15:$J$21</xm:f>
          </x14:formula1>
          <xm:sqref>B36 B65</xm:sqref>
        </x14:dataValidation>
        <x14:dataValidation type="list" allowBlank="1" showInputMessage="1" showErrorMessage="1">
          <x14:formula1>
            <xm:f>Списки!$J$3:$J$10</xm:f>
          </x14:formula1>
          <xm:sqref>B32</xm:sqref>
        </x14:dataValidation>
        <x14:dataValidation type="list" allowBlank="1" showInputMessage="1" showErrorMessage="1">
          <x14:formula1>
            <xm:f>Списки!$B$3:$B$4</xm:f>
          </x14:formula1>
          <xm:sqref>B22</xm:sqref>
        </x14:dataValidation>
        <x14:dataValidation type="list" allowBlank="1" showInputMessage="1" showErrorMessage="1">
          <x14:formula1>
            <xm:f>Списки!$F$3:$F$5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 filterMode="1"/>
  <dimension ref="A1:J42"/>
  <sheetViews>
    <sheetView workbookViewId="0">
      <selection activeCell="J42" sqref="J42"/>
    </sheetView>
  </sheetViews>
  <sheetFormatPr defaultRowHeight="16.5" x14ac:dyDescent="0.3"/>
  <cols>
    <col min="2" max="2" width="14.375" bestFit="1" customWidth="1"/>
    <col min="3" max="3" width="13.625" bestFit="1" customWidth="1"/>
    <col min="4" max="4" width="79.5" bestFit="1" customWidth="1"/>
    <col min="5" max="5" width="14.5" customWidth="1"/>
    <col min="6" max="8" width="9" customWidth="1"/>
  </cols>
  <sheetData>
    <row r="1" spans="1:10" x14ac:dyDescent="0.3">
      <c r="A1" s="85">
        <f>COUNTIF(Конфигуратор!L:L,"Спецификация")</f>
        <v>0</v>
      </c>
      <c r="B1" s="99" t="s">
        <v>176</v>
      </c>
      <c r="C1" s="100" t="s">
        <v>1</v>
      </c>
      <c r="D1" s="100" t="s">
        <v>2</v>
      </c>
      <c r="E1" s="100" t="s">
        <v>190</v>
      </c>
    </row>
    <row r="2" spans="1:10" x14ac:dyDescent="0.3">
      <c r="A2" s="42" t="s">
        <v>216</v>
      </c>
      <c r="B2" s="140" t="str">
        <f>"Спецификация "&amp;A1+1</f>
        <v>Спецификация 1</v>
      </c>
      <c r="C2" s="141"/>
      <c r="D2" s="141"/>
      <c r="E2" s="142"/>
      <c r="F2" s="51"/>
      <c r="G2" s="51"/>
      <c r="H2" s="51"/>
    </row>
    <row r="3" spans="1:10" x14ac:dyDescent="0.3">
      <c r="A3" s="43">
        <f>IF(C4="",0,1)</f>
        <v>0</v>
      </c>
      <c r="B3" s="133">
        <f>IF(SUM(A3:A7)=0,,"Кнопка")</f>
        <v>0</v>
      </c>
      <c r="C3" s="134"/>
      <c r="D3" s="134"/>
      <c r="E3" s="135"/>
      <c r="F3" s="52"/>
      <c r="G3" s="52"/>
      <c r="H3" s="52"/>
    </row>
    <row r="4" spans="1:10" x14ac:dyDescent="0.3">
      <c r="A4" s="43">
        <f>IF(C5="",0,1)</f>
        <v>0</v>
      </c>
      <c r="B4" s="44">
        <f>IF(A3=1,A3,)</f>
        <v>0</v>
      </c>
      <c r="C4" s="45" t="str">
        <f>IFERROR(VLOOKUP(Конфигуратор!$B$18&amp;Конфигуратор!$B$22&amp;Конфигуратор!$B$24&amp;Конфигуратор!$B$26&amp;Конфигуратор!$B$20,Наименование!$M:$N,2,0),"")</f>
        <v/>
      </c>
      <c r="D4" s="101" t="str">
        <f>IFERROR(VLOOKUP(C4,Наименование!$A:$B,2,0),"")</f>
        <v/>
      </c>
      <c r="E4" s="45" t="str">
        <f>IF(C4="","",1)</f>
        <v/>
      </c>
      <c r="F4" s="52"/>
      <c r="G4" s="52"/>
      <c r="H4" s="52"/>
    </row>
    <row r="5" spans="1:10" x14ac:dyDescent="0.3">
      <c r="A5" s="43">
        <f>IF(C6="",0,1)</f>
        <v>0</v>
      </c>
      <c r="B5" s="44">
        <f>IF(A4&gt;0,A4+B4,)</f>
        <v>0</v>
      </c>
      <c r="C5" s="46" t="str">
        <f>IF(C4="","","M22MF")</f>
        <v/>
      </c>
      <c r="D5" s="101" t="str">
        <f>IFERROR(VLOOKUP(C5,Наименование!$A:$B,2,0),"")</f>
        <v/>
      </c>
      <c r="E5" s="45" t="str">
        <f>IF(C5="","",1)</f>
        <v/>
      </c>
      <c r="F5" s="52"/>
      <c r="G5" s="52"/>
      <c r="H5" s="52"/>
    </row>
    <row r="6" spans="1:10" x14ac:dyDescent="0.3">
      <c r="A6" s="43">
        <f>IF(C7="",0,1)</f>
        <v>0</v>
      </c>
      <c r="B6" s="44">
        <f>IF(A5&gt;0,A5+A4+A3,)</f>
        <v>0</v>
      </c>
      <c r="C6" s="46" t="str">
        <f>IFERROR(IF(Конфигуратор!$B$20="",VLOOKUP(Конфигуратор!$B$24&amp;Конфигуратор!$B$28&amp;"Нет"&amp;Конфигуратор!$B$38,Наименование!$M:$N,2,0),VLOOKUP(Конфигуратор!$B$24&amp;Конфигуратор!$B$28&amp;Конфигуратор!$B$20&amp;Конфигуратор!$B$38,Наименование!$M:$N,2,0)),"")</f>
        <v/>
      </c>
      <c r="D6" s="101" t="str">
        <f>IFERROR(VLOOKUP(C6,Наименование!$A:$B,2,0),"")</f>
        <v/>
      </c>
      <c r="E6" s="45" t="str">
        <f>IF(C6="","",1)</f>
        <v/>
      </c>
      <c r="F6" s="52"/>
      <c r="G6" s="52"/>
      <c r="H6" s="52"/>
    </row>
    <row r="7" spans="1:10" x14ac:dyDescent="0.3">
      <c r="A7" s="43">
        <f>IF(C8="",0,1)</f>
        <v>0</v>
      </c>
      <c r="B7" s="44">
        <f>IF(A6&gt;0,A6+A5+A4+A3,)</f>
        <v>0</v>
      </c>
      <c r="C7" s="45" t="str">
        <f>IFERROR(VLOOKUP(Конфигуратор!$B$28&amp;Конфигуратор!$B$30&amp;"Нет",Наименование!$M:$N,2,0),"")</f>
        <v/>
      </c>
      <c r="D7" s="101" t="str">
        <f>IFERROR(VLOOKUP(C7,Наименование!$A:$B,2,0),"")</f>
        <v/>
      </c>
      <c r="E7" s="45" t="str">
        <f>IF(C7&lt;&gt;"",Конфигуратор!$B$32,"")</f>
        <v/>
      </c>
      <c r="F7" s="52"/>
      <c r="G7" s="139" t="s">
        <v>217</v>
      </c>
      <c r="H7" s="139"/>
      <c r="I7" s="139"/>
      <c r="J7" t="s">
        <v>220</v>
      </c>
    </row>
    <row r="8" spans="1:10" hidden="1" x14ac:dyDescent="0.3">
      <c r="A8" s="43"/>
      <c r="B8" s="44">
        <f>IF(A7&gt;0,A7+A6+A5+A3+A4,)</f>
        <v>0</v>
      </c>
      <c r="C8" s="45" t="str">
        <f>IFERROR(VLOOKUP(Конфигуратор!$B$28&amp;"Нет"&amp;Конфигуратор!$B$34,Наименование!$M:$N,2,0),"")</f>
        <v/>
      </c>
      <c r="D8" s="101" t="str">
        <f>IFERROR(VLOOKUP(C8,Наименование!$A:$B,2,0),"")</f>
        <v/>
      </c>
      <c r="E8" s="45" t="str">
        <f>IF(C8&lt;&gt;"",Конфигуратор!$B$36,"")</f>
        <v/>
      </c>
      <c r="F8" s="52"/>
      <c r="G8" s="84"/>
      <c r="H8" s="84"/>
      <c r="I8" s="84"/>
    </row>
    <row r="9" spans="1:10" x14ac:dyDescent="0.3">
      <c r="A9" s="42"/>
      <c r="B9" s="102">
        <f>IF(B3=0,0,"")</f>
        <v>0</v>
      </c>
      <c r="C9" s="102"/>
      <c r="D9" s="102"/>
      <c r="E9" s="102"/>
      <c r="F9" s="53"/>
      <c r="G9" s="53"/>
      <c r="H9" s="53"/>
    </row>
    <row r="10" spans="1:10" ht="16.5" hidden="1" customHeight="1" x14ac:dyDescent="0.3">
      <c r="A10" s="43">
        <f>IF(C11="",0,1)</f>
        <v>0</v>
      </c>
      <c r="B10" s="133">
        <f>IF(SUM(A10:A14)=0,,"Переключатель")</f>
        <v>0</v>
      </c>
      <c r="C10" s="134"/>
      <c r="D10" s="134"/>
      <c r="E10" s="135"/>
      <c r="F10" s="51"/>
      <c r="G10" s="51"/>
      <c r="H10" s="51"/>
    </row>
    <row r="11" spans="1:10" hidden="1" x14ac:dyDescent="0.3">
      <c r="A11" s="43">
        <f>IF(C12="",0,1)</f>
        <v>0</v>
      </c>
      <c r="B11" s="44">
        <f>IF(A10=1,A10,)</f>
        <v>0</v>
      </c>
      <c r="C11" s="45" t="str">
        <f>IFERROR(VLOOKUP(Конфигуратор!$B$43&amp;Конфигуратор!$B$47&amp;Конфигуратор!$B$49&amp;Конфигуратор!$B$45,Наименование!$M:$N,2,0),"")</f>
        <v/>
      </c>
      <c r="D11" s="101" t="str">
        <f>IFERROR(VLOOKUP(C11,Наименование!$A:$B,2,0),"")</f>
        <v/>
      </c>
      <c r="E11" s="45" t="str">
        <f>IF(C11="","",1)</f>
        <v/>
      </c>
      <c r="F11" s="52"/>
      <c r="G11" s="52"/>
      <c r="H11" s="52"/>
    </row>
    <row r="12" spans="1:10" hidden="1" x14ac:dyDescent="0.3">
      <c r="A12" s="43">
        <f>IF(C13="",0,1)</f>
        <v>0</v>
      </c>
      <c r="B12" s="44">
        <f>IF(A11&gt;0,A11+B11,)</f>
        <v>0</v>
      </c>
      <c r="C12" s="46" t="str">
        <f>IF(C11="","","M22MF")</f>
        <v/>
      </c>
      <c r="D12" s="101" t="str">
        <f>IFERROR(VLOOKUP(C12,Наименование!$A:$B,2,0),"")</f>
        <v/>
      </c>
      <c r="E12" s="45" t="str">
        <f>IF(C12="","",1)</f>
        <v/>
      </c>
      <c r="F12" s="52"/>
      <c r="G12" s="52"/>
      <c r="H12" s="52"/>
    </row>
    <row r="13" spans="1:10" hidden="1" x14ac:dyDescent="0.3">
      <c r="A13" s="43">
        <f>IF(C14="",0,1)</f>
        <v>0</v>
      </c>
      <c r="B13" s="44">
        <f>IF(A12&gt;0,A12+A11+A10,)</f>
        <v>0</v>
      </c>
      <c r="C13" s="45" t="str">
        <f>IFERROR(IF(Конфигуратор!$B$51="Да",VLOOKUP(Конфигуратор!$B$55&amp;Конфигуратор!$B$57&amp;Конфигуратор!$B$51&amp;Конфигуратор!$B$53,Наименование!$M:$N,2,0),""),"")</f>
        <v/>
      </c>
      <c r="D13" s="101" t="str">
        <f>IFERROR(VLOOKUP(C13,Наименование!$A:$B,2,0),"")</f>
        <v/>
      </c>
      <c r="E13" s="45" t="str">
        <f>IF(C13="","",1)</f>
        <v/>
      </c>
      <c r="F13" s="52"/>
      <c r="G13" s="52"/>
      <c r="H13" s="52"/>
    </row>
    <row r="14" spans="1:10" hidden="1" x14ac:dyDescent="0.3">
      <c r="A14" s="43">
        <f>IF(C15="",0,1)</f>
        <v>0</v>
      </c>
      <c r="B14" s="44">
        <f>IF(A13&gt;0,A13+A12+A11+A10,)</f>
        <v>0</v>
      </c>
      <c r="C14" s="45" t="str">
        <f>IFERROR(IF(Конфигуратор!$B$59="Да",VLOOKUP(Конфигуратор!$B$57&amp;Конфигуратор!$B$59&amp;"Нет",Наименование!$M:$N,2,0),""),"")</f>
        <v/>
      </c>
      <c r="D14" s="101" t="str">
        <f>IFERROR(VLOOKUP(C14,Наименование!$A:$B,2,0),"")</f>
        <v/>
      </c>
      <c r="E14" s="45" t="str">
        <f>IF(C14&lt;&gt;"",Конфигуратор!$B$61,"")</f>
        <v/>
      </c>
      <c r="F14" s="52"/>
      <c r="G14" s="52"/>
      <c r="H14" s="52"/>
    </row>
    <row r="15" spans="1:10" hidden="1" x14ac:dyDescent="0.3">
      <c r="A15" s="43"/>
      <c r="B15" s="44">
        <f>IF(A14&gt;0,A14+A13+A12+A10+A11,)</f>
        <v>0</v>
      </c>
      <c r="C15" s="45" t="str">
        <f>IFERROR(IF(Конфигуратор!$B$63="Да",VLOOKUP(Конфигуратор!$B$57&amp;"Нет"&amp;Конфигуратор!$B$63,Наименование!$M:$N,2,0),""),"")</f>
        <v/>
      </c>
      <c r="D15" s="101" t="str">
        <f>IFERROR(VLOOKUP(C15,Наименование!$A:$B,2,0),"")</f>
        <v/>
      </c>
      <c r="E15" s="45" t="str">
        <f>IF(C15&lt;&gt;"",Конфигуратор!$B$65,"")</f>
        <v/>
      </c>
      <c r="F15" s="52"/>
      <c r="G15" s="52"/>
      <c r="H15" s="52"/>
    </row>
    <row r="16" spans="1:10" hidden="1" x14ac:dyDescent="0.3">
      <c r="A16" s="43"/>
      <c r="B16" s="102">
        <f>IF(B10=0,0,"")</f>
        <v>0</v>
      </c>
      <c r="C16" s="102"/>
      <c r="D16" s="102"/>
      <c r="E16" s="102"/>
      <c r="F16" s="52"/>
      <c r="G16" s="52"/>
      <c r="H16" s="52"/>
    </row>
    <row r="17" spans="1:10" x14ac:dyDescent="0.3">
      <c r="A17" s="43">
        <f>IF(C18="",0,1)</f>
        <v>0</v>
      </c>
      <c r="B17" s="136">
        <f>IF(A17=0,,"Сигнальный индикатор")</f>
        <v>0</v>
      </c>
      <c r="C17" s="137"/>
      <c r="D17" s="137"/>
      <c r="E17" s="138"/>
      <c r="F17" s="54"/>
      <c r="G17" s="54"/>
      <c r="H17" s="52"/>
    </row>
    <row r="18" spans="1:10" x14ac:dyDescent="0.3">
      <c r="B18" s="44">
        <f>IF(A17&gt;0,A17,)</f>
        <v>0</v>
      </c>
      <c r="C18" s="45" t="str">
        <f>IFERROR(VLOOKUP(Конфигуратор!$B$70&amp;Конфигуратор!$B$74&amp;Конфигуратор!$B$72,Наименование!$M:$N,2,0),"")</f>
        <v/>
      </c>
      <c r="D18" s="101" t="str">
        <f>IFERROR(VLOOKUP(C18,Наименование!A:B,2,0),"")</f>
        <v/>
      </c>
      <c r="E18" s="45" t="str">
        <f>IF(C18="","",1)</f>
        <v/>
      </c>
      <c r="F18" s="52"/>
      <c r="G18" s="52"/>
      <c r="H18" s="52"/>
    </row>
    <row r="19" spans="1:10" x14ac:dyDescent="0.3">
      <c r="B19" s="102">
        <f>IF(B17=0,0,"")</f>
        <v>0</v>
      </c>
      <c r="C19" s="102"/>
      <c r="D19" s="102"/>
      <c r="E19" s="102"/>
      <c r="H19" s="52" t="s">
        <v>218</v>
      </c>
      <c r="I19" t="s">
        <v>219</v>
      </c>
      <c r="J19" s="11" t="s">
        <v>215</v>
      </c>
    </row>
    <row r="20" spans="1:10" x14ac:dyDescent="0.3">
      <c r="B20" s="8"/>
      <c r="C20" s="8"/>
      <c r="D20" s="8"/>
      <c r="E20" s="8"/>
      <c r="H20" s="54">
        <v>20</v>
      </c>
      <c r="I20" s="83">
        <v>20</v>
      </c>
      <c r="J20" s="34" t="str">
        <f>IF(Конфигуратор!$B$18="Грибовидная","Да",IF(Конфигуратор!$B$24="Чёрный","Нет",""))</f>
        <v/>
      </c>
    </row>
    <row r="21" spans="1:10" x14ac:dyDescent="0.3">
      <c r="B21" s="8"/>
      <c r="C21" s="8"/>
      <c r="D21" s="8"/>
      <c r="E21" s="8"/>
      <c r="H21" s="54"/>
      <c r="I21" s="83"/>
      <c r="J21" s="26"/>
    </row>
    <row r="22" spans="1:10" x14ac:dyDescent="0.3">
      <c r="B22" s="8"/>
      <c r="C22" s="8"/>
      <c r="D22" s="8"/>
      <c r="E22" s="8"/>
      <c r="H22" s="54">
        <v>22</v>
      </c>
      <c r="I22" s="83">
        <v>22</v>
      </c>
      <c r="J22" s="34" t="str">
        <f>IF(Конфигуратор!$B$18="Грибовидная","С фиксацией",IF(Конфигуратор!$B$24="Чёрный","Без фиксации",IF(Конфигуратор!$B$20="Нет","Без фиксации","")))</f>
        <v/>
      </c>
    </row>
    <row r="23" spans="1:10" x14ac:dyDescent="0.3">
      <c r="B23" s="8"/>
      <c r="C23" s="8"/>
      <c r="D23" s="8"/>
      <c r="E23" s="8"/>
      <c r="H23" s="54"/>
      <c r="J23" s="27"/>
    </row>
    <row r="24" spans="1:10" x14ac:dyDescent="0.3">
      <c r="B24" s="8"/>
      <c r="C24" s="8"/>
      <c r="D24" s="8"/>
      <c r="E24" s="8"/>
      <c r="H24" s="54">
        <v>23</v>
      </c>
      <c r="I24" s="83">
        <v>24</v>
      </c>
      <c r="J24" s="82" t="str">
        <f>IF(Конфигуратор!$B$18="Грибовидная","Красный","")</f>
        <v/>
      </c>
    </row>
    <row r="25" spans="1:10" x14ac:dyDescent="0.3">
      <c r="B25" s="8"/>
      <c r="C25" s="8"/>
      <c r="D25" s="8"/>
      <c r="E25" s="8"/>
      <c r="H25" s="54"/>
      <c r="I25" s="83"/>
      <c r="J25" s="27"/>
    </row>
    <row r="26" spans="1:10" x14ac:dyDescent="0.3">
      <c r="B26" s="8"/>
      <c r="C26" s="8"/>
      <c r="D26" s="8"/>
      <c r="E26" s="8"/>
      <c r="H26" s="54">
        <v>26</v>
      </c>
      <c r="I26" s="83">
        <v>26</v>
      </c>
      <c r="J26" s="34" t="str">
        <f>IF(Конфигуратор!$B$18&lt;&gt;"","Пластик","")</f>
        <v/>
      </c>
    </row>
    <row r="27" spans="1:10" x14ac:dyDescent="0.3">
      <c r="B27" s="8"/>
      <c r="C27" s="8"/>
      <c r="D27" s="8"/>
      <c r="E27" s="8"/>
      <c r="H27" s="54"/>
      <c r="I27" s="83"/>
      <c r="J27" s="29"/>
    </row>
    <row r="28" spans="1:10" x14ac:dyDescent="0.3">
      <c r="H28" s="54">
        <v>28</v>
      </c>
      <c r="I28">
        <v>32</v>
      </c>
      <c r="J28" s="38" t="str">
        <f>IF(Конфигуратор!$B$30="Нет",0,$J$7)</f>
        <v xml:space="preserve"> </v>
      </c>
    </row>
    <row r="29" spans="1:10" x14ac:dyDescent="0.3">
      <c r="H29" s="54"/>
      <c r="J29" s="30"/>
    </row>
    <row r="30" spans="1:10" x14ac:dyDescent="0.3">
      <c r="H30" s="54">
        <v>30</v>
      </c>
      <c r="I30">
        <v>36</v>
      </c>
      <c r="J30" s="38" t="str">
        <f>IF(Конфигуратор!$B$34="Нет",0,$J$7)</f>
        <v xml:space="preserve"> </v>
      </c>
    </row>
    <row r="31" spans="1:10" x14ac:dyDescent="0.3">
      <c r="H31" s="54"/>
      <c r="J31" s="30"/>
    </row>
    <row r="32" spans="1:10" x14ac:dyDescent="0.3">
      <c r="H32" s="54">
        <v>32</v>
      </c>
      <c r="I32" s="83">
        <v>38</v>
      </c>
      <c r="J32" s="34" t="str">
        <f>IF(Конфигуратор!$B$20="Нет","Нет",$J$7)</f>
        <v xml:space="preserve"> </v>
      </c>
    </row>
    <row r="33" spans="8:10" x14ac:dyDescent="0.3">
      <c r="H33" s="54"/>
      <c r="I33" s="83"/>
      <c r="J33" s="27"/>
    </row>
    <row r="34" spans="8:10" x14ac:dyDescent="0.3">
      <c r="H34" s="54">
        <v>34</v>
      </c>
      <c r="I34" s="83">
        <v>49</v>
      </c>
      <c r="J34" s="34" t="str">
        <f>IF(Конфигуратор!$B$47&lt;&gt;"","Алюминий","")</f>
        <v/>
      </c>
    </row>
    <row r="35" spans="8:10" x14ac:dyDescent="0.3">
      <c r="H35" s="54"/>
      <c r="J35" s="30"/>
    </row>
    <row r="36" spans="8:10" x14ac:dyDescent="0.3">
      <c r="H36" s="54">
        <v>36</v>
      </c>
      <c r="I36">
        <v>51</v>
      </c>
      <c r="J36" s="81" t="str">
        <f>IF(Конфигуратор!$B$47&lt;&gt;"","Да","")</f>
        <v/>
      </c>
    </row>
    <row r="38" spans="8:10" x14ac:dyDescent="0.3">
      <c r="H38" s="54">
        <v>38</v>
      </c>
      <c r="I38">
        <v>61</v>
      </c>
      <c r="J38" s="38" t="str">
        <f>IF(Конфигуратор!$B$59="Нет",0,$J$7)</f>
        <v xml:space="preserve"> </v>
      </c>
    </row>
    <row r="39" spans="8:10" x14ac:dyDescent="0.3">
      <c r="H39" s="54"/>
    </row>
    <row r="40" spans="8:10" x14ac:dyDescent="0.3">
      <c r="H40" s="54">
        <v>40</v>
      </c>
      <c r="I40">
        <v>65</v>
      </c>
      <c r="J40" s="38" t="str">
        <f>IF(Конфигуратор!$B$63="Нет",0,$J$7)</f>
        <v xml:space="preserve"> </v>
      </c>
    </row>
    <row r="41" spans="8:10" x14ac:dyDescent="0.3">
      <c r="H41" s="54"/>
      <c r="J41" s="30"/>
    </row>
    <row r="42" spans="8:10" x14ac:dyDescent="0.3">
      <c r="H42" s="54">
        <v>42</v>
      </c>
      <c r="I42">
        <v>74</v>
      </c>
      <c r="J42" s="38" t="str">
        <f>IF(Конфигуратор!$B$72&lt;&gt;"","Безвинтовой Plug-In","")</f>
        <v/>
      </c>
    </row>
  </sheetData>
  <autoFilter ref="A1:E19">
    <filterColumn colId="1">
      <customFilters>
        <customFilter operator="notEqual" val="0"/>
      </customFilters>
    </filterColumn>
  </autoFilter>
  <dataConsolidate/>
  <mergeCells count="5">
    <mergeCell ref="B3:E3"/>
    <mergeCell ref="B10:E10"/>
    <mergeCell ref="B17:E17"/>
    <mergeCell ref="G7:I7"/>
    <mergeCell ref="B2:E2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09960FB7-CE4D-4A2A-921D-4A36FAD9F0B2}">
            <xm:f>Конфигуратор!$C$49&lt;&gt;""</xm:f>
            <x14:dxf>
              <fill>
                <patternFill>
                  <bgColor rgb="FF92D050"/>
                </pattern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95" id="{ACD6C514-608F-4169-9C68-21C60FCD9E9B}">
            <xm:f>Конфигуратор!$C$74&lt;&gt;""</xm:f>
            <x14:dxf>
              <fill>
                <patternFill>
                  <bgColor rgb="FF92D050"/>
                </patternFill>
              </fill>
            </x14:dxf>
          </x14:cfRule>
          <xm:sqref>J42</xm:sqref>
        </x14:conditionalFormatting>
        <x14:conditionalFormatting xmlns:xm="http://schemas.microsoft.com/office/excel/2006/main">
          <x14:cfRule type="expression" priority="67" id="{BA4C5AD1-F8EB-4071-91CD-0AA790CA58FA}">
            <xm:f>Конфигуратор!$C$51="Выберите возможность подсветки"</xm:f>
            <x14:dxf>
              <fill>
                <patternFill>
                  <bgColor rgb="FF92D05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expression" priority="66" id="{0E21EB29-EE60-4A1B-9242-6F2F94F2C6E7}">
            <xm:f>Конфигуратор!$C$26&lt;&gt;""</xm:f>
            <x14:dxf>
              <fill>
                <patternFill>
                  <bgColor rgb="FF92D050"/>
                </patternFill>
              </fill>
            </x14:dxf>
          </x14:cfRule>
          <xm:sqref>J26</xm:sqref>
        </x14:conditionalFormatting>
        <x14:conditionalFormatting xmlns:xm="http://schemas.microsoft.com/office/excel/2006/main">
          <x14:cfRule type="expression" priority="64" id="{DA206380-27D1-405F-B4CA-6BB9FB08EFE9}">
            <xm:f>Конфигуратор!$C$38="Выберите Напряжение"</xm:f>
            <x14:dxf>
              <fill>
                <patternFill>
                  <bgColor rgb="FF92D050"/>
                </patternFill>
              </fill>
            </x14:dxf>
          </x14:cfRule>
          <x14:cfRule type="expression" priority="65" id="{7D69950B-B26B-4ABE-A13B-59603ED2162A}">
            <xm:f>Конфигуратор!$C$38&lt;&gt;""</xm:f>
            <x14:dxf>
              <fill>
                <patternFill>
                  <bgColor rgb="FFFFFF00"/>
                </patternFill>
              </fill>
            </x14:dxf>
          </x14:cfRule>
          <xm:sqref>J32</xm:sqref>
        </x14:conditionalFormatting>
        <x14:conditionalFormatting xmlns:xm="http://schemas.microsoft.com/office/excel/2006/main">
          <x14:cfRule type="expression" priority="56" id="{2B2FE06D-6764-42BC-BED5-AF6FDFE133F9}">
            <xm:f>Конфигуратор!$C$20="Плоская черная кнопка без подсветки"</xm:f>
            <x14:dxf>
              <fill>
                <patternFill>
                  <bgColor rgb="FFFF0000"/>
                </patternFill>
              </fill>
            </x14:dxf>
          </x14:cfRule>
          <x14:cfRule type="expression" priority="57" id="{82F553A9-2ECB-462A-865D-DD16E9948EA0}">
            <xm:f>Конфигуратор!$C$20="Выберите возможность подсветки"</xm:f>
            <x14:dxf>
              <fill>
                <patternFill>
                  <bgColor rgb="FF92D050"/>
                </patternFill>
              </fill>
            </x14:dxf>
          </x14:cfRule>
          <x14:cfRule type="expression" priority="58" id="{1594F845-F2F0-43BD-A523-7DB614C35140}">
            <xm:f>Конфигуратор!$C$20="Выберите возможность подсветки  'Да'"</xm:f>
            <x14:dxf>
              <fill>
                <patternFill>
                  <bgColor rgb="FFFF0000"/>
                </patternFill>
              </fill>
            </x14:dxf>
          </x14:cfRule>
          <x14:cfRule type="expression" priority="59" id="{E7DEBDB5-8189-41A4-9496-0FCD75B84A8A}">
            <xm:f>Конфигуратор!$C$20="Грибовидная кнопка с подсветкой 'Да'"</xm:f>
            <x14:dxf>
              <fill>
                <patternFill>
                  <bgColor rgb="FFFFFF00"/>
                </patternFill>
              </fill>
            </x14:dxf>
          </x14:cfRule>
          <xm:sqref>J20</xm:sqref>
        </x14:conditionalFormatting>
        <x14:conditionalFormatting xmlns:xm="http://schemas.microsoft.com/office/excel/2006/main">
          <x14:cfRule type="expression" priority="51" id="{2A8D4B95-0577-40EC-9196-97D526358987}">
            <xm:f>Конфигуратор!$C$22="Выберите механизм кнопки 'Без фиксации'"</xm:f>
            <x14:dxf>
              <fill>
                <patternFill>
                  <bgColor rgb="FFFF0000"/>
                </patternFill>
              </fill>
            </x14:dxf>
          </x14:cfRule>
          <x14:cfRule type="expression" priority="52" id="{90DFB4C7-90CC-4FCE-80F3-AEDD7C1FA293}">
            <xm:f>Конфигуратор!$C$22="Кнопка без подсветки только 'Без фиксации'"</xm:f>
            <x14:dxf>
              <fill>
                <patternFill>
                  <bgColor rgb="FFFFFF00"/>
                </patternFill>
              </fill>
            </x14:dxf>
          </x14:cfRule>
          <x14:cfRule type="expression" priority="53" id="{A736CF76-804C-4975-8873-D92BC07E7BAE}">
            <xm:f>Конфигуратор!$C$22="Грибовидная кнопка 'С фиксацией'"</xm:f>
            <x14:dxf>
              <fill>
                <patternFill>
                  <bgColor rgb="FFFFFF00"/>
                </patternFill>
              </fill>
            </x14:dxf>
          </x14:cfRule>
          <x14:cfRule type="expression" priority="54" id="{BD015BF2-AEF2-416F-A3A0-1F0CD3CB94E1}">
            <xm:f>Конфигуратор!$C$22="Выберите механизм кнопки 'С фиксацией'"</xm:f>
            <x14:dxf>
              <fill>
                <patternFill>
                  <bgColor rgb="FFFF0000"/>
                </patternFill>
              </fill>
            </x14:dxf>
          </x14:cfRule>
          <x14:cfRule type="expression" priority="55" id="{EA83B665-9CFF-4E67-B08D-13F74BE73746}">
            <xm:f>Конфигуратор!$C$22="Выберите механизм кнопки"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9" id="{36A4ACF6-9C73-49F7-BDF2-29AE46E340AE}">
            <xm:f>Конфигуратор!$C$24="Плоская черная кнопка без подсветки"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937ABF73-4F79-4FBF-BFA3-79451B25D602}">
            <xm:f>Конфигуратор!$C$24="Грибовидная кнопка 'Красная'"</xm:f>
            <x14:dxf>
              <fill>
                <patternFill>
                  <bgColor rgb="FFFFFF00"/>
                </patternFill>
              </fill>
            </x14:dxf>
          </x14:cfRule>
          <x14:cfRule type="expression" priority="11" id="{0238992A-CB63-4946-AA59-DBE13A482123}">
            <xm:f>Конфигуратор!$C$24="Выберите цвет 'Красный'"</xm:f>
            <x14:dxf>
              <fill>
                <patternFill>
                  <bgColor rgb="FFFF0000"/>
                </patternFill>
              </fill>
            </x14:dxf>
          </x14:cfRule>
          <x14:cfRule type="expression" priority="12" id="{CA126405-882E-479D-B371-D3C15EB20106}">
            <xm:f>Конфигуратор!$C$24="Выберите цвет кнопки"</xm:f>
            <x14:dxf>
              <fill>
                <patternFill>
                  <bgColor rgb="FF92D05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7" id="{6DB9F750-1C85-4594-BE5B-C051344F37F2}">
            <xm:f>Конфигуратор!$C$32="NO контакты не используем"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D66D9AA3-E475-4301-8653-C05DE38D5263}">
            <xm:f>Конфигуратор!$C$32&lt;&gt;""</xm:f>
            <x14:dxf>
              <fill>
                <patternFill>
                  <bgColor rgb="FFFF0000"/>
                </pattern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5" id="{010A38D7-E364-40D4-A51F-8ACB6D687636}">
            <xm:f>Конфигуратор!$C$36="NO контакты не используем"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A012560E-C4FF-411E-A33F-5111BE7B4D6E}">
            <xm:f>Конфигуратор!$C$36&lt;&gt;""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expression" priority="3" id="{E788BE3C-29E8-4848-8492-400CDCE0D6E3}">
            <xm:f>Конфигуратор!$C$61="NO контакты не используем"</xm:f>
            <x14:dxf>
              <fill>
                <patternFill>
                  <bgColor rgb="FFFFFF00"/>
                </patternFill>
              </fill>
            </x14:dxf>
          </x14:cfRule>
          <x14:cfRule type="expression" priority="4" id="{2ED44311-B99B-47A5-857D-8DF62BB156EB}">
            <xm:f>Конфигуратор!$C$61&lt;&gt;""</xm:f>
            <x14:dxf>
              <fill>
                <patternFill>
                  <bgColor rgb="FFFF0000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1" id="{99C8987A-C6D1-47CC-BC51-4C5CB7C2201C}">
            <xm:f>Конфигуратор!$C$65="NC контакты не используем"</xm:f>
            <x14:dxf>
              <fill>
                <patternFill>
                  <bgColor rgb="FFFFFF00"/>
                </patternFill>
              </fill>
            </x14:dxf>
          </x14:cfRule>
          <x14:cfRule type="expression" priority="2" id="{A2C858FA-38D9-4A12-AE23-7A7B76E21471}">
            <xm:f>Конфигуратор!$C$65&lt;&gt;""</xm:f>
            <x14:dxf>
              <fill>
                <patternFill>
                  <bgColor rgb="FFFF0000"/>
                </patternFill>
              </fill>
            </x14:dxf>
          </x14:cfRule>
          <xm:sqref>J40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Списки!$F$3:$F$5</xm:f>
          </x14:formula1>
          <xm:sqref>J20</xm:sqref>
        </x14:dataValidation>
        <x14:dataValidation type="list" allowBlank="1" showInputMessage="1" showErrorMessage="1">
          <x14:formula1>
            <xm:f>Списки!$B$3:$B$4</xm:f>
          </x14:formula1>
          <xm:sqref>J22</xm:sqref>
        </x14:dataValidation>
        <x14:dataValidation type="list" allowBlank="1" showInputMessage="1" showErrorMessage="1">
          <x14:formula1>
            <xm:f>Списки!$I$3:$I$6</xm:f>
          </x14:formula1>
          <xm:sqref>J32</xm:sqref>
        </x14:dataValidation>
        <x14:dataValidation type="list" showInputMessage="1" showErrorMessage="1">
          <x14:formula1>
            <xm:f>Списки!$D$15:$D$16</xm:f>
          </x14:formula1>
          <xm:sqref>J34</xm:sqref>
        </x14:dataValidation>
        <x14:dataValidation type="list" allowBlank="1" showInputMessage="1" showErrorMessage="1">
          <x14:formula1>
            <xm:f>Списки!$E$15:$E$16</xm:f>
          </x14:formula1>
          <xm:sqref>J36</xm:sqref>
        </x14:dataValidation>
        <x14:dataValidation type="list" allowBlank="1" showInputMessage="1" showErrorMessage="1">
          <x14:formula1>
            <xm:f>Списки!$C$24</xm:f>
          </x14:formula1>
          <xm:sqref>J42</xm:sqref>
        </x14:dataValidation>
        <x14:dataValidation type="list" allowBlank="1" showInputMessage="1" showErrorMessage="1">
          <x14:formula1>
            <xm:f>Списки!$C$3:$C$8</xm:f>
          </x14:formula1>
          <xm:sqref>J24</xm:sqref>
        </x14:dataValidation>
        <x14:dataValidation type="list" allowBlank="1" showInputMessage="1" showErrorMessage="1">
          <x14:formula1>
            <xm:f>Списки!$D$3</xm:f>
          </x14:formula1>
          <xm:sqref>J26</xm:sqref>
        </x14:dataValidation>
        <x14:dataValidation type="list" allowBlank="1" showInputMessage="1" showErrorMessage="1">
          <x14:formula1>
            <xm:f>Списки!$J$3:$J$10</xm:f>
          </x14:formula1>
          <xm:sqref>J28</xm:sqref>
        </x14:dataValidation>
        <x14:dataValidation type="list" allowBlank="1" showInputMessage="1" showErrorMessage="1">
          <x14:formula1>
            <xm:f>Списки!$J$15:$J$21</xm:f>
          </x14:formula1>
          <xm:sqref>J40 J30:J31</xm:sqref>
        </x14:dataValidation>
        <x14:dataValidation type="list" allowBlank="1" showInputMessage="1" showErrorMessage="1">
          <x14:formula1>
            <xm:f>Списки!$J$3:$J$9</xm:f>
          </x14:formula1>
          <xm:sqref>J38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69"/>
  <sheetViews>
    <sheetView topLeftCell="C1" workbookViewId="0">
      <pane ySplit="1" topLeftCell="A2" activePane="bottomLeft" state="frozen"/>
      <selection pane="bottomLeft" activeCell="N24" sqref="N24"/>
    </sheetView>
  </sheetViews>
  <sheetFormatPr defaultRowHeight="16.5" x14ac:dyDescent="0.3"/>
  <cols>
    <col min="1" max="1" width="19.25" customWidth="1"/>
    <col min="2" max="2" width="85" customWidth="1"/>
    <col min="3" max="3" width="11.5" bestFit="1" customWidth="1"/>
    <col min="4" max="4" width="14.375" customWidth="1"/>
    <col min="5" max="5" width="12.125" bestFit="1" customWidth="1"/>
    <col min="6" max="6" width="8.125" bestFit="1" customWidth="1"/>
    <col min="7" max="7" width="11.375" customWidth="1"/>
    <col min="8" max="8" width="16.625" bestFit="1" customWidth="1"/>
    <col min="9" max="9" width="13" customWidth="1"/>
    <col min="10" max="10" width="12.375" customWidth="1"/>
    <col min="11" max="12" width="10.375" customWidth="1"/>
    <col min="13" max="13" width="36.5" bestFit="1" customWidth="1"/>
    <col min="14" max="14" width="19.25" customWidth="1"/>
  </cols>
  <sheetData>
    <row r="1" spans="1:15" ht="49.5" x14ac:dyDescent="0.3">
      <c r="A1" s="1" t="s">
        <v>1</v>
      </c>
      <c r="B1" s="1" t="s">
        <v>2</v>
      </c>
      <c r="C1" s="6" t="s">
        <v>177</v>
      </c>
      <c r="D1" s="6" t="s">
        <v>154</v>
      </c>
      <c r="E1" s="6" t="s">
        <v>178</v>
      </c>
      <c r="F1" s="6" t="s">
        <v>147</v>
      </c>
      <c r="G1" s="6" t="s">
        <v>148</v>
      </c>
      <c r="H1" s="6" t="s">
        <v>151</v>
      </c>
      <c r="I1" s="6" t="s">
        <v>152</v>
      </c>
      <c r="J1" s="6" t="s">
        <v>153</v>
      </c>
      <c r="K1" s="6" t="s">
        <v>155</v>
      </c>
      <c r="L1" s="6" t="s">
        <v>189</v>
      </c>
      <c r="N1" s="1" t="s">
        <v>1</v>
      </c>
    </row>
    <row r="2" spans="1:15" x14ac:dyDescent="0.3">
      <c r="A2" s="1" t="s">
        <v>3</v>
      </c>
      <c r="B2" s="1" t="s">
        <v>4</v>
      </c>
      <c r="C2" t="s">
        <v>123</v>
      </c>
      <c r="D2" t="s">
        <v>127</v>
      </c>
      <c r="E2" t="s">
        <v>125</v>
      </c>
      <c r="F2" t="s">
        <v>129</v>
      </c>
      <c r="G2" s="2" t="s">
        <v>135</v>
      </c>
      <c r="M2" t="str">
        <f>C2&amp;E2&amp;F2&amp;G2&amp;H2&amp;I2&amp;J2&amp;D2&amp;K2&amp;L2</f>
        <v>ПлоскаяС фиксациейКрасныйПластикДа</v>
      </c>
      <c r="N2" s="1" t="s">
        <v>3</v>
      </c>
      <c r="O2" t="s">
        <v>186</v>
      </c>
    </row>
    <row r="3" spans="1:15" x14ac:dyDescent="0.3">
      <c r="A3" s="1" t="s">
        <v>5</v>
      </c>
      <c r="B3" s="1" t="s">
        <v>6</v>
      </c>
      <c r="C3" t="s">
        <v>123</v>
      </c>
      <c r="D3" t="s">
        <v>127</v>
      </c>
      <c r="E3" t="s">
        <v>125</v>
      </c>
      <c r="F3" t="s">
        <v>130</v>
      </c>
      <c r="G3" s="2" t="s">
        <v>135</v>
      </c>
      <c r="M3" t="str">
        <f t="shared" ref="M3:M66" si="0">C3&amp;E3&amp;F3&amp;G3&amp;H3&amp;I3&amp;J3&amp;D3&amp;K3&amp;L3</f>
        <v>ПлоскаяС фиксациейЗелёныйПластикДа</v>
      </c>
      <c r="N3" s="1" t="s">
        <v>5</v>
      </c>
    </row>
    <row r="4" spans="1:15" x14ac:dyDescent="0.3">
      <c r="A4" s="1" t="s">
        <v>7</v>
      </c>
      <c r="B4" s="1" t="s">
        <v>8</v>
      </c>
      <c r="C4" t="s">
        <v>123</v>
      </c>
      <c r="D4" t="s">
        <v>127</v>
      </c>
      <c r="E4" t="s">
        <v>125</v>
      </c>
      <c r="F4" t="s">
        <v>131</v>
      </c>
      <c r="G4" s="2" t="s">
        <v>135</v>
      </c>
      <c r="M4" t="str">
        <f t="shared" si="0"/>
        <v>ПлоскаяС фиксациейСинийПластикДа</v>
      </c>
      <c r="N4" s="1" t="s">
        <v>7</v>
      </c>
    </row>
    <row r="5" spans="1:15" x14ac:dyDescent="0.3">
      <c r="A5" s="1" t="s">
        <v>9</v>
      </c>
      <c r="B5" s="1" t="s">
        <v>10</v>
      </c>
      <c r="C5" t="s">
        <v>123</v>
      </c>
      <c r="D5" t="s">
        <v>127</v>
      </c>
      <c r="E5" t="s">
        <v>125</v>
      </c>
      <c r="F5" t="s">
        <v>133</v>
      </c>
      <c r="G5" s="2" t="s">
        <v>135</v>
      </c>
      <c r="M5" t="str">
        <f t="shared" si="0"/>
        <v>ПлоскаяС фиксациейЖёлтыйПластикДа</v>
      </c>
      <c r="N5" s="1" t="s">
        <v>9</v>
      </c>
    </row>
    <row r="6" spans="1:15" x14ac:dyDescent="0.3">
      <c r="A6" s="1" t="s">
        <v>11</v>
      </c>
      <c r="B6" s="1" t="s">
        <v>12</v>
      </c>
      <c r="C6" t="s">
        <v>123</v>
      </c>
      <c r="D6" t="s">
        <v>127</v>
      </c>
      <c r="E6" t="s">
        <v>125</v>
      </c>
      <c r="F6" t="s">
        <v>132</v>
      </c>
      <c r="G6" s="2" t="s">
        <v>135</v>
      </c>
      <c r="M6" t="str">
        <f t="shared" si="0"/>
        <v>ПлоскаяС фиксациейБелыйПластикДа</v>
      </c>
      <c r="N6" s="1" t="s">
        <v>11</v>
      </c>
    </row>
    <row r="7" spans="1:15" x14ac:dyDescent="0.3">
      <c r="A7" s="1" t="s">
        <v>13</v>
      </c>
      <c r="B7" s="1" t="s">
        <v>14</v>
      </c>
      <c r="C7" t="s">
        <v>123</v>
      </c>
      <c r="D7" t="s">
        <v>127</v>
      </c>
      <c r="E7" t="s">
        <v>126</v>
      </c>
      <c r="F7" t="s">
        <v>129</v>
      </c>
      <c r="G7" s="2" t="s">
        <v>135</v>
      </c>
      <c r="M7" t="str">
        <f t="shared" si="0"/>
        <v>ПлоскаяБез фиксацииКрасныйПластикДа</v>
      </c>
      <c r="N7" s="1" t="s">
        <v>13</v>
      </c>
    </row>
    <row r="8" spans="1:15" x14ac:dyDescent="0.3">
      <c r="A8" s="1" t="s">
        <v>15</v>
      </c>
      <c r="B8" s="1" t="s">
        <v>16</v>
      </c>
      <c r="C8" t="s">
        <v>123</v>
      </c>
      <c r="D8" t="s">
        <v>127</v>
      </c>
      <c r="E8" t="s">
        <v>126</v>
      </c>
      <c r="F8" t="s">
        <v>130</v>
      </c>
      <c r="G8" s="2" t="s">
        <v>135</v>
      </c>
      <c r="M8" t="str">
        <f t="shared" si="0"/>
        <v>ПлоскаяБез фиксацииЗелёныйПластикДа</v>
      </c>
      <c r="N8" s="1" t="s">
        <v>15</v>
      </c>
    </row>
    <row r="9" spans="1:15" x14ac:dyDescent="0.3">
      <c r="A9" s="1" t="s">
        <v>17</v>
      </c>
      <c r="B9" s="1" t="s">
        <v>18</v>
      </c>
      <c r="C9" t="s">
        <v>123</v>
      </c>
      <c r="D9" t="s">
        <v>127</v>
      </c>
      <c r="E9" t="s">
        <v>126</v>
      </c>
      <c r="F9" t="s">
        <v>133</v>
      </c>
      <c r="G9" s="2" t="s">
        <v>135</v>
      </c>
      <c r="M9" t="str">
        <f t="shared" si="0"/>
        <v>ПлоскаяБез фиксацииЖёлтыйПластикДа</v>
      </c>
      <c r="N9" s="1" t="s">
        <v>17</v>
      </c>
    </row>
    <row r="10" spans="1:15" x14ac:dyDescent="0.3">
      <c r="A10" s="1" t="s">
        <v>19</v>
      </c>
      <c r="B10" s="1" t="s">
        <v>20</v>
      </c>
      <c r="C10" t="s">
        <v>123</v>
      </c>
      <c r="D10" t="s">
        <v>127</v>
      </c>
      <c r="E10" t="s">
        <v>126</v>
      </c>
      <c r="F10" t="s">
        <v>131</v>
      </c>
      <c r="G10" s="2" t="s">
        <v>135</v>
      </c>
      <c r="M10" t="str">
        <f t="shared" si="0"/>
        <v>ПлоскаяБез фиксацииСинийПластикДа</v>
      </c>
      <c r="N10" s="1" t="s">
        <v>19</v>
      </c>
    </row>
    <row r="11" spans="1:15" x14ac:dyDescent="0.3">
      <c r="A11" s="1" t="s">
        <v>21</v>
      </c>
      <c r="B11" s="1" t="s">
        <v>22</v>
      </c>
      <c r="C11" t="s">
        <v>123</v>
      </c>
      <c r="D11" t="s">
        <v>127</v>
      </c>
      <c r="E11" t="s">
        <v>126</v>
      </c>
      <c r="F11" t="s">
        <v>132</v>
      </c>
      <c r="G11" s="2" t="s">
        <v>135</v>
      </c>
      <c r="M11" t="str">
        <f t="shared" si="0"/>
        <v>ПлоскаяБез фиксацииБелыйПластикДа</v>
      </c>
      <c r="N11" s="1" t="s">
        <v>21</v>
      </c>
    </row>
    <row r="12" spans="1:15" x14ac:dyDescent="0.3">
      <c r="A12" s="1" t="s">
        <v>23</v>
      </c>
      <c r="B12" s="1" t="s">
        <v>24</v>
      </c>
      <c r="C12" t="s">
        <v>123</v>
      </c>
      <c r="D12" t="s">
        <v>128</v>
      </c>
      <c r="E12" t="s">
        <v>126</v>
      </c>
      <c r="F12" t="s">
        <v>129</v>
      </c>
      <c r="G12" s="2" t="s">
        <v>135</v>
      </c>
      <c r="M12" t="str">
        <f t="shared" si="0"/>
        <v>ПлоскаяБез фиксацииКрасныйПластикНет</v>
      </c>
      <c r="N12" s="1" t="s">
        <v>23</v>
      </c>
    </row>
    <row r="13" spans="1:15" x14ac:dyDescent="0.3">
      <c r="A13" s="1" t="s">
        <v>25</v>
      </c>
      <c r="B13" s="1" t="s">
        <v>26</v>
      </c>
      <c r="C13" t="s">
        <v>123</v>
      </c>
      <c r="D13" t="s">
        <v>128</v>
      </c>
      <c r="E13" t="s">
        <v>126</v>
      </c>
      <c r="F13" t="s">
        <v>130</v>
      </c>
      <c r="G13" s="2" t="s">
        <v>135</v>
      </c>
      <c r="M13" t="str">
        <f t="shared" si="0"/>
        <v>ПлоскаяБез фиксацииЗелёныйПластикНет</v>
      </c>
      <c r="N13" s="1" t="s">
        <v>25</v>
      </c>
    </row>
    <row r="14" spans="1:15" x14ac:dyDescent="0.3">
      <c r="A14" s="1" t="s">
        <v>27</v>
      </c>
      <c r="B14" s="1" t="s">
        <v>28</v>
      </c>
      <c r="C14" t="s">
        <v>123</v>
      </c>
      <c r="D14" t="s">
        <v>128</v>
      </c>
      <c r="E14" t="s">
        <v>126</v>
      </c>
      <c r="F14" t="s">
        <v>131</v>
      </c>
      <c r="G14" s="2" t="s">
        <v>135</v>
      </c>
      <c r="M14" t="str">
        <f t="shared" si="0"/>
        <v>ПлоскаяБез фиксацииСинийПластикНет</v>
      </c>
      <c r="N14" s="1" t="s">
        <v>27</v>
      </c>
    </row>
    <row r="15" spans="1:15" x14ac:dyDescent="0.3">
      <c r="A15" s="1" t="s">
        <v>29</v>
      </c>
      <c r="B15" s="1" t="s">
        <v>30</v>
      </c>
      <c r="C15" t="s">
        <v>123</v>
      </c>
      <c r="D15" t="s">
        <v>128</v>
      </c>
      <c r="E15" t="s">
        <v>126</v>
      </c>
      <c r="F15" t="s">
        <v>132</v>
      </c>
      <c r="G15" s="2" t="s">
        <v>135</v>
      </c>
      <c r="M15" t="str">
        <f t="shared" si="0"/>
        <v>ПлоскаяБез фиксацииБелыйПластикНет</v>
      </c>
      <c r="N15" s="1" t="s">
        <v>29</v>
      </c>
    </row>
    <row r="16" spans="1:15" x14ac:dyDescent="0.3">
      <c r="A16" s="1" t="s">
        <v>31</v>
      </c>
      <c r="B16" s="1" t="s">
        <v>32</v>
      </c>
      <c r="C16" t="s">
        <v>123</v>
      </c>
      <c r="D16" t="s">
        <v>128</v>
      </c>
      <c r="E16" t="s">
        <v>126</v>
      </c>
      <c r="F16" t="s">
        <v>133</v>
      </c>
      <c r="G16" s="2" t="s">
        <v>135</v>
      </c>
      <c r="M16" t="str">
        <f t="shared" si="0"/>
        <v>ПлоскаяБез фиксацииЖёлтыйПластикНет</v>
      </c>
      <c r="N16" s="1" t="s">
        <v>31</v>
      </c>
    </row>
    <row r="17" spans="1:15" x14ac:dyDescent="0.3">
      <c r="A17" s="1" t="s">
        <v>33</v>
      </c>
      <c r="B17" s="1" t="s">
        <v>34</v>
      </c>
      <c r="C17" t="s">
        <v>123</v>
      </c>
      <c r="D17" t="s">
        <v>128</v>
      </c>
      <c r="E17" t="s">
        <v>126</v>
      </c>
      <c r="F17" t="s">
        <v>134</v>
      </c>
      <c r="G17" s="2" t="s">
        <v>135</v>
      </c>
      <c r="M17" t="str">
        <f t="shared" si="0"/>
        <v>ПлоскаяБез фиксацииЧёрныйПластикНет</v>
      </c>
      <c r="N17" s="1" t="s">
        <v>33</v>
      </c>
      <c r="O17" t="s">
        <v>208</v>
      </c>
    </row>
    <row r="18" spans="1:15" x14ac:dyDescent="0.3">
      <c r="A18" s="1" t="s">
        <v>35</v>
      </c>
      <c r="B18" s="1" t="s">
        <v>36</v>
      </c>
      <c r="C18" t="s">
        <v>124</v>
      </c>
      <c r="D18" t="s">
        <v>127</v>
      </c>
      <c r="E18" t="s">
        <v>125</v>
      </c>
      <c r="F18" t="s">
        <v>129</v>
      </c>
      <c r="G18" s="2" t="s">
        <v>135</v>
      </c>
      <c r="M18" t="str">
        <f t="shared" si="0"/>
        <v>ГрибовиднаяС фиксациейКрасныйПластикДа</v>
      </c>
      <c r="N18" s="1" t="s">
        <v>35</v>
      </c>
    </row>
    <row r="19" spans="1:15" x14ac:dyDescent="0.3">
      <c r="A19" s="1" t="s">
        <v>37</v>
      </c>
      <c r="B19" s="1" t="s">
        <v>38</v>
      </c>
      <c r="F19" t="s">
        <v>129</v>
      </c>
      <c r="H19" t="s">
        <v>150</v>
      </c>
      <c r="K19" s="2" t="s">
        <v>138</v>
      </c>
      <c r="L19" s="2"/>
      <c r="M19" t="str">
        <f t="shared" si="0"/>
        <v>КрасныйБезвинтовой Plug-In220 В</v>
      </c>
      <c r="N19" s="1" t="s">
        <v>37</v>
      </c>
    </row>
    <row r="20" spans="1:15" x14ac:dyDescent="0.3">
      <c r="A20" s="1" t="s">
        <v>39</v>
      </c>
      <c r="B20" s="1" t="s">
        <v>40</v>
      </c>
      <c r="F20" t="s">
        <v>129</v>
      </c>
      <c r="H20" t="s">
        <v>150</v>
      </c>
      <c r="K20" s="2" t="s">
        <v>137</v>
      </c>
      <c r="L20" s="2"/>
      <c r="M20" t="str">
        <f t="shared" si="0"/>
        <v>КрасныйБезвинтовой Plug-In9-24 В</v>
      </c>
      <c r="N20" s="1" t="s">
        <v>39</v>
      </c>
    </row>
    <row r="21" spans="1:15" x14ac:dyDescent="0.3">
      <c r="A21" s="1" t="s">
        <v>41</v>
      </c>
      <c r="B21" s="1" t="s">
        <v>42</v>
      </c>
      <c r="F21" t="s">
        <v>130</v>
      </c>
      <c r="H21" t="s">
        <v>150</v>
      </c>
      <c r="K21" s="2" t="s">
        <v>138</v>
      </c>
      <c r="L21" s="2"/>
      <c r="M21" t="str">
        <f t="shared" si="0"/>
        <v>ЗелёныйБезвинтовой Plug-In220 В</v>
      </c>
      <c r="N21" s="1" t="s">
        <v>41</v>
      </c>
    </row>
    <row r="22" spans="1:15" x14ac:dyDescent="0.3">
      <c r="A22" s="1" t="s">
        <v>43</v>
      </c>
      <c r="B22" s="1" t="s">
        <v>44</v>
      </c>
      <c r="F22" t="s">
        <v>130</v>
      </c>
      <c r="H22" t="s">
        <v>150</v>
      </c>
      <c r="K22" s="2" t="s">
        <v>137</v>
      </c>
      <c r="L22" s="2"/>
      <c r="M22" t="str">
        <f t="shared" si="0"/>
        <v>ЗелёныйБезвинтовой Plug-In9-24 В</v>
      </c>
      <c r="N22" s="1" t="s">
        <v>43</v>
      </c>
    </row>
    <row r="23" spans="1:15" x14ac:dyDescent="0.3">
      <c r="A23" s="1" t="s">
        <v>45</v>
      </c>
      <c r="B23" s="1" t="s">
        <v>46</v>
      </c>
      <c r="F23" t="s">
        <v>133</v>
      </c>
      <c r="H23" t="s">
        <v>150</v>
      </c>
      <c r="K23" s="2" t="s">
        <v>138</v>
      </c>
      <c r="L23" s="2"/>
      <c r="M23" t="str">
        <f t="shared" si="0"/>
        <v>ЖёлтыйБезвинтовой Plug-In220 В</v>
      </c>
      <c r="N23" s="1" t="s">
        <v>45</v>
      </c>
    </row>
    <row r="24" spans="1:15" x14ac:dyDescent="0.3">
      <c r="A24" s="1" t="s">
        <v>47</v>
      </c>
      <c r="B24" s="1" t="s">
        <v>48</v>
      </c>
      <c r="F24" t="s">
        <v>133</v>
      </c>
      <c r="H24" t="s">
        <v>150</v>
      </c>
      <c r="K24" s="2" t="s">
        <v>137</v>
      </c>
      <c r="L24" s="2"/>
      <c r="M24" t="str">
        <f t="shared" si="0"/>
        <v>ЖёлтыйБезвинтовой Plug-In9-24 В</v>
      </c>
      <c r="N24" s="1" t="s">
        <v>47</v>
      </c>
    </row>
    <row r="25" spans="1:15" x14ac:dyDescent="0.3">
      <c r="A25" s="1" t="s">
        <v>49</v>
      </c>
      <c r="B25" s="1" t="s">
        <v>50</v>
      </c>
      <c r="F25" t="s">
        <v>132</v>
      </c>
      <c r="H25" t="s">
        <v>150</v>
      </c>
      <c r="K25" s="2" t="s">
        <v>138</v>
      </c>
      <c r="L25" s="2"/>
      <c r="M25" t="str">
        <f t="shared" si="0"/>
        <v>БелыйБезвинтовой Plug-In220 В</v>
      </c>
      <c r="N25" s="1" t="s">
        <v>49</v>
      </c>
    </row>
    <row r="26" spans="1:15" x14ac:dyDescent="0.3">
      <c r="A26" s="1" t="s">
        <v>51</v>
      </c>
      <c r="B26" s="1" t="s">
        <v>52</v>
      </c>
      <c r="F26" t="s">
        <v>132</v>
      </c>
      <c r="H26" t="s">
        <v>150</v>
      </c>
      <c r="K26" s="2" t="s">
        <v>137</v>
      </c>
      <c r="L26" s="2"/>
      <c r="M26" t="str">
        <f t="shared" si="0"/>
        <v>БелыйБезвинтовой Plug-In9-24 В</v>
      </c>
      <c r="N26" s="1" t="s">
        <v>51</v>
      </c>
    </row>
    <row r="27" spans="1:15" x14ac:dyDescent="0.3">
      <c r="A27" s="1" t="s">
        <v>53</v>
      </c>
      <c r="B27" s="1" t="s">
        <v>54</v>
      </c>
      <c r="F27" t="s">
        <v>131</v>
      </c>
      <c r="H27" t="s">
        <v>150</v>
      </c>
      <c r="K27" s="2" t="s">
        <v>138</v>
      </c>
      <c r="L27" s="2"/>
      <c r="M27" t="str">
        <f t="shared" si="0"/>
        <v>СинийБезвинтовой Plug-In220 В</v>
      </c>
      <c r="N27" s="1" t="s">
        <v>53</v>
      </c>
    </row>
    <row r="28" spans="1:15" x14ac:dyDescent="0.3">
      <c r="A28" s="1" t="s">
        <v>55</v>
      </c>
      <c r="B28" s="1" t="s">
        <v>56</v>
      </c>
      <c r="F28" t="s">
        <v>131</v>
      </c>
      <c r="H28" t="s">
        <v>150</v>
      </c>
      <c r="K28" s="2" t="s">
        <v>137</v>
      </c>
      <c r="L28" s="2"/>
      <c r="M28" t="str">
        <f t="shared" si="0"/>
        <v>СинийБезвинтовой Plug-In9-24 В</v>
      </c>
      <c r="N28" s="1" t="s">
        <v>55</v>
      </c>
    </row>
    <row r="29" spans="1:15" x14ac:dyDescent="0.3">
      <c r="A29" s="1" t="s">
        <v>57</v>
      </c>
      <c r="B29" s="1" t="s">
        <v>58</v>
      </c>
      <c r="C29" t="s">
        <v>143</v>
      </c>
      <c r="E29" t="s">
        <v>126</v>
      </c>
      <c r="G29" t="s">
        <v>136</v>
      </c>
      <c r="L29">
        <v>2</v>
      </c>
      <c r="M29" t="str">
        <f t="shared" si="0"/>
        <v>Без ключаБез фиксацииАлюминий2</v>
      </c>
      <c r="N29" s="1" t="s">
        <v>57</v>
      </c>
    </row>
    <row r="30" spans="1:15" x14ac:dyDescent="0.3">
      <c r="A30" s="1" t="s">
        <v>59</v>
      </c>
      <c r="B30" s="1" t="s">
        <v>60</v>
      </c>
      <c r="C30" t="s">
        <v>143</v>
      </c>
      <c r="E30" t="s">
        <v>125</v>
      </c>
      <c r="G30" t="s">
        <v>136</v>
      </c>
      <c r="L30">
        <v>2</v>
      </c>
      <c r="M30" t="str">
        <f t="shared" si="0"/>
        <v>Без ключаС фиксациейАлюминий2</v>
      </c>
      <c r="N30" s="1" t="s">
        <v>59</v>
      </c>
    </row>
    <row r="31" spans="1:15" x14ac:dyDescent="0.3">
      <c r="A31" s="1" t="s">
        <v>61</v>
      </c>
      <c r="B31" s="1" t="s">
        <v>62</v>
      </c>
      <c r="C31" t="s">
        <v>143</v>
      </c>
      <c r="E31" t="s">
        <v>126</v>
      </c>
      <c r="G31" t="s">
        <v>136</v>
      </c>
      <c r="L31">
        <v>3</v>
      </c>
      <c r="M31" t="str">
        <f t="shared" si="0"/>
        <v>Без ключаБез фиксацииАлюминий3</v>
      </c>
      <c r="N31" s="1" t="s">
        <v>61</v>
      </c>
    </row>
    <row r="32" spans="1:15" x14ac:dyDescent="0.3">
      <c r="A32" s="1" t="s">
        <v>63</v>
      </c>
      <c r="B32" s="1" t="s">
        <v>64</v>
      </c>
      <c r="C32" t="s">
        <v>143</v>
      </c>
      <c r="E32" t="s">
        <v>125</v>
      </c>
      <c r="G32" t="s">
        <v>136</v>
      </c>
      <c r="L32">
        <v>3</v>
      </c>
      <c r="M32" t="str">
        <f t="shared" si="0"/>
        <v>Без ключаС фиксациейАлюминий3</v>
      </c>
      <c r="N32" s="1" t="s">
        <v>63</v>
      </c>
    </row>
    <row r="33" spans="1:14" x14ac:dyDescent="0.3">
      <c r="A33" s="1" t="s">
        <v>65</v>
      </c>
      <c r="B33" s="1" t="s">
        <v>66</v>
      </c>
      <c r="C33" t="s">
        <v>142</v>
      </c>
      <c r="E33" t="s">
        <v>126</v>
      </c>
      <c r="G33" t="s">
        <v>136</v>
      </c>
      <c r="L33">
        <v>2</v>
      </c>
      <c r="M33" t="str">
        <f t="shared" si="0"/>
        <v>С ключомБез фиксацииАлюминий2</v>
      </c>
      <c r="N33" s="1" t="s">
        <v>65</v>
      </c>
    </row>
    <row r="34" spans="1:14" x14ac:dyDescent="0.3">
      <c r="A34" s="1" t="s">
        <v>67</v>
      </c>
      <c r="B34" s="1" t="s">
        <v>68</v>
      </c>
      <c r="C34" t="s">
        <v>142</v>
      </c>
      <c r="E34" t="s">
        <v>125</v>
      </c>
      <c r="G34" t="s">
        <v>136</v>
      </c>
      <c r="L34">
        <v>2</v>
      </c>
      <c r="M34" t="str">
        <f t="shared" si="0"/>
        <v>С ключомС фиксациейАлюминий2</v>
      </c>
      <c r="N34" s="1" t="s">
        <v>67</v>
      </c>
    </row>
    <row r="35" spans="1:14" x14ac:dyDescent="0.3">
      <c r="A35" s="1" t="s">
        <v>69</v>
      </c>
      <c r="B35" s="1" t="s">
        <v>70</v>
      </c>
      <c r="C35" t="s">
        <v>142</v>
      </c>
      <c r="E35" t="s">
        <v>126</v>
      </c>
      <c r="G35" t="s">
        <v>136</v>
      </c>
      <c r="L35">
        <v>3</v>
      </c>
      <c r="M35" t="str">
        <f t="shared" si="0"/>
        <v>С ключомБез фиксацииАлюминий3</v>
      </c>
      <c r="N35" s="1" t="s">
        <v>69</v>
      </c>
    </row>
    <row r="36" spans="1:14" x14ac:dyDescent="0.3">
      <c r="A36" s="1" t="s">
        <v>71</v>
      </c>
      <c r="B36" s="1" t="s">
        <v>72</v>
      </c>
      <c r="C36" t="s">
        <v>142</v>
      </c>
      <c r="E36" t="s">
        <v>125</v>
      </c>
      <c r="G36" t="s">
        <v>136</v>
      </c>
      <c r="H36" s="2"/>
      <c r="L36">
        <v>3</v>
      </c>
      <c r="M36" t="str">
        <f t="shared" si="0"/>
        <v>С ключомС фиксациейАлюминий3</v>
      </c>
      <c r="N36" s="1" t="s">
        <v>71</v>
      </c>
    </row>
    <row r="37" spans="1:14" x14ac:dyDescent="0.3">
      <c r="A37" s="1" t="s">
        <v>75</v>
      </c>
      <c r="B37" s="1" t="s">
        <v>76</v>
      </c>
      <c r="H37" s="2" t="s">
        <v>150</v>
      </c>
      <c r="I37" t="s">
        <v>127</v>
      </c>
      <c r="J37" t="s">
        <v>128</v>
      </c>
      <c r="M37" t="str">
        <f t="shared" si="0"/>
        <v>Безвинтовой Plug-InДаНет</v>
      </c>
      <c r="N37" s="1" t="s">
        <v>75</v>
      </c>
    </row>
    <row r="38" spans="1:14" x14ac:dyDescent="0.3">
      <c r="A38" s="1" t="s">
        <v>77</v>
      </c>
      <c r="B38" s="1" t="s">
        <v>78</v>
      </c>
      <c r="H38" s="2" t="s">
        <v>150</v>
      </c>
      <c r="I38" t="s">
        <v>128</v>
      </c>
      <c r="J38" t="s">
        <v>127</v>
      </c>
      <c r="M38" t="str">
        <f t="shared" si="0"/>
        <v>Безвинтовой Plug-InНетДа</v>
      </c>
      <c r="N38" s="1" t="s">
        <v>77</v>
      </c>
    </row>
    <row r="39" spans="1:14" x14ac:dyDescent="0.3">
      <c r="A39" s="1" t="s">
        <v>79</v>
      </c>
      <c r="B39" s="1" t="s">
        <v>80</v>
      </c>
      <c r="D39" t="s">
        <v>127</v>
      </c>
      <c r="F39" t="s">
        <v>129</v>
      </c>
      <c r="H39" s="2" t="s">
        <v>150</v>
      </c>
      <c r="K39" s="2" t="s">
        <v>137</v>
      </c>
      <c r="L39" s="2"/>
      <c r="M39" t="str">
        <f t="shared" si="0"/>
        <v>КрасныйБезвинтовой Plug-InДа9-24 В</v>
      </c>
      <c r="N39" s="1" t="s">
        <v>79</v>
      </c>
    </row>
    <row r="40" spans="1:14" x14ac:dyDescent="0.3">
      <c r="A40" s="1" t="s">
        <v>81</v>
      </c>
      <c r="B40" s="1" t="s">
        <v>82</v>
      </c>
      <c r="D40" t="s">
        <v>127</v>
      </c>
      <c r="F40" t="s">
        <v>130</v>
      </c>
      <c r="H40" s="2" t="s">
        <v>150</v>
      </c>
      <c r="K40" s="2" t="s">
        <v>137</v>
      </c>
      <c r="L40" s="2"/>
      <c r="M40" t="str">
        <f t="shared" si="0"/>
        <v>ЗелёныйБезвинтовой Plug-InДа9-24 В</v>
      </c>
      <c r="N40" s="1" t="s">
        <v>81</v>
      </c>
    </row>
    <row r="41" spans="1:14" x14ac:dyDescent="0.3">
      <c r="A41" s="1" t="s">
        <v>83</v>
      </c>
      <c r="B41" s="1" t="s">
        <v>84</v>
      </c>
      <c r="D41" t="s">
        <v>127</v>
      </c>
      <c r="F41" t="s">
        <v>131</v>
      </c>
      <c r="H41" s="2" t="s">
        <v>150</v>
      </c>
      <c r="K41" s="2" t="s">
        <v>137</v>
      </c>
      <c r="L41" s="2"/>
      <c r="M41" t="str">
        <f t="shared" si="0"/>
        <v>СинийБезвинтовой Plug-InДа9-24 В</v>
      </c>
      <c r="N41" s="1" t="s">
        <v>83</v>
      </c>
    </row>
    <row r="42" spans="1:14" x14ac:dyDescent="0.3">
      <c r="A42" s="1" t="s">
        <v>85</v>
      </c>
      <c r="B42" s="1" t="s">
        <v>86</v>
      </c>
      <c r="D42" t="s">
        <v>127</v>
      </c>
      <c r="F42" t="s">
        <v>133</v>
      </c>
      <c r="H42" s="2" t="s">
        <v>150</v>
      </c>
      <c r="K42" s="2" t="s">
        <v>137</v>
      </c>
      <c r="L42" s="2"/>
      <c r="M42" t="str">
        <f t="shared" si="0"/>
        <v>ЖёлтыйБезвинтовой Plug-InДа9-24 В</v>
      </c>
      <c r="N42" s="1" t="s">
        <v>85</v>
      </c>
    </row>
    <row r="43" spans="1:14" x14ac:dyDescent="0.3">
      <c r="A43" s="1" t="s">
        <v>87</v>
      </c>
      <c r="B43" s="1" t="s">
        <v>88</v>
      </c>
      <c r="D43" t="s">
        <v>127</v>
      </c>
      <c r="F43" t="s">
        <v>132</v>
      </c>
      <c r="H43" s="2" t="s">
        <v>150</v>
      </c>
      <c r="K43" s="2" t="s">
        <v>137</v>
      </c>
      <c r="L43" s="2"/>
      <c r="M43" t="str">
        <f t="shared" si="0"/>
        <v>БелыйБезвинтовой Plug-InДа9-24 В</v>
      </c>
      <c r="N43" s="1" t="s">
        <v>87</v>
      </c>
    </row>
    <row r="44" spans="1:14" x14ac:dyDescent="0.3">
      <c r="A44" s="1" t="s">
        <v>89</v>
      </c>
      <c r="B44" s="1" t="s">
        <v>90</v>
      </c>
      <c r="D44" t="s">
        <v>127</v>
      </c>
      <c r="F44" t="s">
        <v>129</v>
      </c>
      <c r="H44" s="2" t="s">
        <v>150</v>
      </c>
      <c r="K44" s="2" t="s">
        <v>138</v>
      </c>
      <c r="L44" s="2"/>
      <c r="M44" t="str">
        <f t="shared" si="0"/>
        <v>КрасныйБезвинтовой Plug-InДа220 В</v>
      </c>
      <c r="N44" s="1" t="s">
        <v>89</v>
      </c>
    </row>
    <row r="45" spans="1:14" x14ac:dyDescent="0.3">
      <c r="A45" s="1" t="s">
        <v>91</v>
      </c>
      <c r="B45" s="1" t="s">
        <v>92</v>
      </c>
      <c r="D45" t="s">
        <v>127</v>
      </c>
      <c r="F45" t="s">
        <v>130</v>
      </c>
      <c r="H45" s="2" t="s">
        <v>150</v>
      </c>
      <c r="K45" s="2" t="s">
        <v>138</v>
      </c>
      <c r="L45" s="2"/>
      <c r="M45" t="str">
        <f t="shared" si="0"/>
        <v>ЗелёныйБезвинтовой Plug-InДа220 В</v>
      </c>
      <c r="N45" s="1" t="s">
        <v>91</v>
      </c>
    </row>
    <row r="46" spans="1:14" x14ac:dyDescent="0.3">
      <c r="A46" s="1" t="s">
        <v>93</v>
      </c>
      <c r="B46" s="1" t="s">
        <v>94</v>
      </c>
      <c r="D46" t="s">
        <v>127</v>
      </c>
      <c r="F46" t="s">
        <v>131</v>
      </c>
      <c r="H46" s="2" t="s">
        <v>150</v>
      </c>
      <c r="K46" s="2" t="s">
        <v>138</v>
      </c>
      <c r="L46" s="2"/>
      <c r="M46" t="str">
        <f t="shared" si="0"/>
        <v>СинийБезвинтовой Plug-InДа220 В</v>
      </c>
      <c r="N46" s="1" t="s">
        <v>93</v>
      </c>
    </row>
    <row r="47" spans="1:14" x14ac:dyDescent="0.3">
      <c r="A47" s="1" t="s">
        <v>95</v>
      </c>
      <c r="B47" s="1" t="s">
        <v>96</v>
      </c>
      <c r="D47" t="s">
        <v>127</v>
      </c>
      <c r="F47" t="s">
        <v>133</v>
      </c>
      <c r="H47" s="2" t="s">
        <v>150</v>
      </c>
      <c r="K47" s="2" t="s">
        <v>138</v>
      </c>
      <c r="L47" s="2"/>
      <c r="M47" t="str">
        <f t="shared" si="0"/>
        <v>ЖёлтыйБезвинтовой Plug-InДа220 В</v>
      </c>
      <c r="N47" s="1" t="s">
        <v>95</v>
      </c>
    </row>
    <row r="48" spans="1:14" x14ac:dyDescent="0.3">
      <c r="A48" s="1" t="s">
        <v>97</v>
      </c>
      <c r="B48" s="1" t="s">
        <v>98</v>
      </c>
      <c r="D48" t="s">
        <v>127</v>
      </c>
      <c r="F48" t="s">
        <v>132</v>
      </c>
      <c r="H48" s="2" t="s">
        <v>150</v>
      </c>
      <c r="K48" s="2" t="s">
        <v>138</v>
      </c>
      <c r="L48" s="2"/>
      <c r="M48" t="str">
        <f t="shared" si="0"/>
        <v>БелыйБезвинтовой Plug-InДа220 В</v>
      </c>
      <c r="N48" s="1" t="s">
        <v>97</v>
      </c>
    </row>
    <row r="49" spans="1:14" x14ac:dyDescent="0.3">
      <c r="A49" s="1" t="s">
        <v>99</v>
      </c>
      <c r="B49" s="1" t="s">
        <v>100</v>
      </c>
      <c r="H49" s="2" t="s">
        <v>149</v>
      </c>
      <c r="I49" t="s">
        <v>127</v>
      </c>
      <c r="J49" t="s">
        <v>128</v>
      </c>
      <c r="M49" t="str">
        <f t="shared" si="0"/>
        <v>ВинтовойДаНет</v>
      </c>
      <c r="N49" s="1" t="s">
        <v>99</v>
      </c>
    </row>
    <row r="50" spans="1:14" x14ac:dyDescent="0.3">
      <c r="A50" s="1" t="s">
        <v>101</v>
      </c>
      <c r="B50" s="1" t="s">
        <v>102</v>
      </c>
      <c r="H50" s="2" t="s">
        <v>149</v>
      </c>
      <c r="I50" t="s">
        <v>128</v>
      </c>
      <c r="J50" t="s">
        <v>127</v>
      </c>
      <c r="M50" t="str">
        <f t="shared" si="0"/>
        <v>ВинтовойНетДа</v>
      </c>
      <c r="N50" s="1" t="s">
        <v>101</v>
      </c>
    </row>
    <row r="51" spans="1:14" x14ac:dyDescent="0.3">
      <c r="A51" s="1" t="s">
        <v>103</v>
      </c>
      <c r="B51" s="1" t="s">
        <v>104</v>
      </c>
      <c r="D51" t="s">
        <v>127</v>
      </c>
      <c r="F51" t="s">
        <v>129</v>
      </c>
      <c r="H51" s="2" t="s">
        <v>149</v>
      </c>
      <c r="K51" s="2" t="s">
        <v>137</v>
      </c>
      <c r="L51" s="2"/>
      <c r="M51" t="str">
        <f t="shared" si="0"/>
        <v>КрасныйВинтовойДа9-24 В</v>
      </c>
      <c r="N51" s="1" t="s">
        <v>103</v>
      </c>
    </row>
    <row r="52" spans="1:14" x14ac:dyDescent="0.3">
      <c r="A52" s="1" t="s">
        <v>105</v>
      </c>
      <c r="B52" s="1" t="s">
        <v>106</v>
      </c>
      <c r="D52" t="s">
        <v>127</v>
      </c>
      <c r="F52" t="s">
        <v>130</v>
      </c>
      <c r="H52" s="2" t="s">
        <v>149</v>
      </c>
      <c r="K52" s="2" t="s">
        <v>137</v>
      </c>
      <c r="L52" s="2"/>
      <c r="M52" t="str">
        <f t="shared" si="0"/>
        <v>ЗелёныйВинтовойДа9-24 В</v>
      </c>
      <c r="N52" s="1" t="s">
        <v>105</v>
      </c>
    </row>
    <row r="53" spans="1:14" x14ac:dyDescent="0.3">
      <c r="A53" s="1" t="s">
        <v>107</v>
      </c>
      <c r="B53" s="1" t="s">
        <v>108</v>
      </c>
      <c r="D53" t="s">
        <v>127</v>
      </c>
      <c r="F53" t="s">
        <v>131</v>
      </c>
      <c r="H53" s="2" t="s">
        <v>149</v>
      </c>
      <c r="K53" s="2" t="s">
        <v>137</v>
      </c>
      <c r="L53" s="2"/>
      <c r="M53" t="str">
        <f t="shared" si="0"/>
        <v>СинийВинтовойДа9-24 В</v>
      </c>
      <c r="N53" s="1" t="s">
        <v>107</v>
      </c>
    </row>
    <row r="54" spans="1:14" x14ac:dyDescent="0.3">
      <c r="A54" s="1" t="s">
        <v>109</v>
      </c>
      <c r="B54" s="1" t="s">
        <v>110</v>
      </c>
      <c r="D54" t="s">
        <v>127</v>
      </c>
      <c r="F54" t="s">
        <v>133</v>
      </c>
      <c r="H54" s="2" t="s">
        <v>149</v>
      </c>
      <c r="K54" s="2" t="s">
        <v>137</v>
      </c>
      <c r="L54" s="2"/>
      <c r="M54" t="str">
        <f t="shared" si="0"/>
        <v>ЖёлтыйВинтовойДа9-24 В</v>
      </c>
      <c r="N54" s="1" t="s">
        <v>109</v>
      </c>
    </row>
    <row r="55" spans="1:14" x14ac:dyDescent="0.3">
      <c r="A55" s="1" t="s">
        <v>111</v>
      </c>
      <c r="B55" s="1" t="s">
        <v>112</v>
      </c>
      <c r="D55" t="s">
        <v>127</v>
      </c>
      <c r="F55" t="s">
        <v>132</v>
      </c>
      <c r="H55" s="2" t="s">
        <v>149</v>
      </c>
      <c r="K55" s="2" t="s">
        <v>137</v>
      </c>
      <c r="L55" s="2"/>
      <c r="M55" t="str">
        <f t="shared" si="0"/>
        <v>БелыйВинтовойДа9-24 В</v>
      </c>
      <c r="N55" s="1" t="s">
        <v>111</v>
      </c>
    </row>
    <row r="56" spans="1:14" x14ac:dyDescent="0.3">
      <c r="A56" s="1" t="s">
        <v>113</v>
      </c>
      <c r="B56" s="1" t="s">
        <v>114</v>
      </c>
      <c r="D56" t="s">
        <v>127</v>
      </c>
      <c r="F56" t="s">
        <v>129</v>
      </c>
      <c r="H56" s="2" t="s">
        <v>149</v>
      </c>
      <c r="K56" s="2" t="s">
        <v>138</v>
      </c>
      <c r="L56" s="2"/>
      <c r="M56" t="str">
        <f t="shared" si="0"/>
        <v>КрасныйВинтовойДа220 В</v>
      </c>
      <c r="N56" s="1" t="s">
        <v>113</v>
      </c>
    </row>
    <row r="57" spans="1:14" x14ac:dyDescent="0.3">
      <c r="A57" s="1" t="s">
        <v>115</v>
      </c>
      <c r="B57" s="1" t="s">
        <v>116</v>
      </c>
      <c r="D57" t="s">
        <v>127</v>
      </c>
      <c r="F57" t="s">
        <v>130</v>
      </c>
      <c r="H57" s="2" t="s">
        <v>149</v>
      </c>
      <c r="K57" s="2" t="s">
        <v>138</v>
      </c>
      <c r="L57" s="2"/>
      <c r="M57" t="str">
        <f t="shared" si="0"/>
        <v>ЗелёныйВинтовойДа220 В</v>
      </c>
      <c r="N57" s="1" t="s">
        <v>115</v>
      </c>
    </row>
    <row r="58" spans="1:14" x14ac:dyDescent="0.3">
      <c r="A58" s="1" t="s">
        <v>117</v>
      </c>
      <c r="B58" s="1" t="s">
        <v>118</v>
      </c>
      <c r="D58" t="s">
        <v>127</v>
      </c>
      <c r="F58" t="s">
        <v>131</v>
      </c>
      <c r="H58" s="2" t="s">
        <v>149</v>
      </c>
      <c r="K58" s="2" t="s">
        <v>138</v>
      </c>
      <c r="L58" s="2"/>
      <c r="M58" t="str">
        <f t="shared" si="0"/>
        <v>СинийВинтовойДа220 В</v>
      </c>
      <c r="N58" s="1" t="s">
        <v>117</v>
      </c>
    </row>
    <row r="59" spans="1:14" x14ac:dyDescent="0.3">
      <c r="A59" s="1" t="s">
        <v>119</v>
      </c>
      <c r="B59" s="1" t="s">
        <v>120</v>
      </c>
      <c r="D59" t="s">
        <v>127</v>
      </c>
      <c r="F59" t="s">
        <v>133</v>
      </c>
      <c r="H59" s="2" t="s">
        <v>149</v>
      </c>
      <c r="K59" s="2" t="s">
        <v>138</v>
      </c>
      <c r="L59" s="2"/>
      <c r="M59" t="str">
        <f t="shared" si="0"/>
        <v>ЖёлтыйВинтовойДа220 В</v>
      </c>
      <c r="N59" s="1" t="s">
        <v>119</v>
      </c>
    </row>
    <row r="60" spans="1:14" x14ac:dyDescent="0.3">
      <c r="A60" s="1" t="s">
        <v>121</v>
      </c>
      <c r="B60" s="1" t="s">
        <v>122</v>
      </c>
      <c r="D60" t="s">
        <v>127</v>
      </c>
      <c r="F60" t="s">
        <v>132</v>
      </c>
      <c r="H60" s="2" t="s">
        <v>149</v>
      </c>
      <c r="K60" s="2" t="s">
        <v>138</v>
      </c>
      <c r="L60" s="2"/>
      <c r="M60" t="str">
        <f t="shared" si="0"/>
        <v>БелыйВинтовойДа220 В</v>
      </c>
      <c r="N60" s="1" t="s">
        <v>121</v>
      </c>
    </row>
    <row r="61" spans="1:14" x14ac:dyDescent="0.3">
      <c r="A61" s="1" t="s">
        <v>187</v>
      </c>
      <c r="B61" s="1" t="s">
        <v>74</v>
      </c>
      <c r="C61">
        <v>1</v>
      </c>
      <c r="M61" t="str">
        <f t="shared" si="0"/>
        <v>1</v>
      </c>
      <c r="N61" s="1" t="s">
        <v>73</v>
      </c>
    </row>
    <row r="62" spans="1:14" x14ac:dyDescent="0.3">
      <c r="A62" s="1" t="s">
        <v>171</v>
      </c>
      <c r="B62" s="1" t="s">
        <v>172</v>
      </c>
      <c r="C62">
        <v>1</v>
      </c>
      <c r="M62" t="str">
        <f t="shared" si="0"/>
        <v>1</v>
      </c>
      <c r="N62" s="1" t="s">
        <v>171</v>
      </c>
    </row>
    <row r="63" spans="1:14" x14ac:dyDescent="0.3">
      <c r="A63" s="1" t="s">
        <v>157</v>
      </c>
      <c r="B63" s="1" t="s">
        <v>158</v>
      </c>
      <c r="C63">
        <v>1</v>
      </c>
      <c r="M63" t="str">
        <f t="shared" si="0"/>
        <v>1</v>
      </c>
      <c r="N63" s="1" t="s">
        <v>157</v>
      </c>
    </row>
    <row r="64" spans="1:14" x14ac:dyDescent="0.3">
      <c r="A64" s="1" t="s">
        <v>159</v>
      </c>
      <c r="B64" s="1" t="s">
        <v>160</v>
      </c>
      <c r="C64">
        <v>1</v>
      </c>
      <c r="M64" t="str">
        <f t="shared" si="0"/>
        <v>1</v>
      </c>
      <c r="N64" s="1" t="s">
        <v>159</v>
      </c>
    </row>
    <row r="65" spans="1:14" x14ac:dyDescent="0.3">
      <c r="A65" s="1" t="s">
        <v>161</v>
      </c>
      <c r="B65" s="1" t="s">
        <v>162</v>
      </c>
      <c r="C65">
        <v>1</v>
      </c>
      <c r="M65" t="str">
        <f t="shared" si="0"/>
        <v>1</v>
      </c>
      <c r="N65" s="1" t="s">
        <v>161</v>
      </c>
    </row>
    <row r="66" spans="1:14" x14ac:dyDescent="0.3">
      <c r="A66" s="1" t="s">
        <v>163</v>
      </c>
      <c r="B66" s="1" t="s">
        <v>164</v>
      </c>
      <c r="C66">
        <v>1</v>
      </c>
      <c r="M66" t="str">
        <f t="shared" si="0"/>
        <v>1</v>
      </c>
      <c r="N66" s="1" t="s">
        <v>163</v>
      </c>
    </row>
    <row r="67" spans="1:14" x14ac:dyDescent="0.3">
      <c r="A67" s="1" t="s">
        <v>165</v>
      </c>
      <c r="B67" s="1" t="s">
        <v>166</v>
      </c>
      <c r="C67">
        <v>1</v>
      </c>
      <c r="M67" t="str">
        <f t="shared" ref="M67:M69" si="1">C67&amp;E67&amp;F67&amp;G67&amp;H67&amp;I67&amp;J67&amp;D67&amp;K67&amp;L67</f>
        <v>1</v>
      </c>
      <c r="N67" s="1" t="s">
        <v>165</v>
      </c>
    </row>
    <row r="68" spans="1:14" x14ac:dyDescent="0.3">
      <c r="A68" s="1" t="s">
        <v>167</v>
      </c>
      <c r="B68" s="1" t="s">
        <v>168</v>
      </c>
      <c r="C68">
        <v>1</v>
      </c>
      <c r="M68" t="str">
        <f t="shared" si="1"/>
        <v>1</v>
      </c>
      <c r="N68" s="1" t="s">
        <v>167</v>
      </c>
    </row>
    <row r="69" spans="1:14" x14ac:dyDescent="0.3">
      <c r="A69" s="1" t="s">
        <v>169</v>
      </c>
      <c r="B69" s="1" t="s">
        <v>170</v>
      </c>
      <c r="C69">
        <v>1</v>
      </c>
      <c r="M69" t="str">
        <f t="shared" si="1"/>
        <v>1</v>
      </c>
      <c r="N69" s="1" t="s">
        <v>169</v>
      </c>
    </row>
  </sheetData>
  <autoFilter ref="A1:O69"/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29"/>
  <sheetViews>
    <sheetView topLeftCell="C1" workbookViewId="0">
      <selection activeCell="E20" sqref="E20"/>
    </sheetView>
  </sheetViews>
  <sheetFormatPr defaultRowHeight="16.5" x14ac:dyDescent="0.3"/>
  <cols>
    <col min="1" max="1" width="13.375" bestFit="1" customWidth="1"/>
    <col min="2" max="2" width="12.125" bestFit="1" customWidth="1"/>
    <col min="3" max="3" width="16.625" bestFit="1" customWidth="1"/>
    <col min="4" max="4" width="19" bestFit="1" customWidth="1"/>
    <col min="5" max="5" width="27.5" bestFit="1" customWidth="1"/>
    <col min="6" max="6" width="24.5" bestFit="1" customWidth="1"/>
    <col min="7" max="7" width="24.25" bestFit="1" customWidth="1"/>
    <col min="8" max="8" width="29" bestFit="1" customWidth="1"/>
    <col min="9" max="9" width="19.25" bestFit="1" customWidth="1"/>
    <col min="10" max="10" width="24.375" bestFit="1" customWidth="1"/>
  </cols>
  <sheetData>
    <row r="1" spans="1:10" x14ac:dyDescent="0.3">
      <c r="A1" t="s">
        <v>139</v>
      </c>
    </row>
    <row r="2" spans="1:10" s="6" customFormat="1" x14ac:dyDescent="0.3">
      <c r="A2" s="4" t="s">
        <v>177</v>
      </c>
      <c r="B2" s="4" t="s">
        <v>178</v>
      </c>
      <c r="C2" s="4" t="s">
        <v>147</v>
      </c>
      <c r="D2" s="4" t="s">
        <v>148</v>
      </c>
      <c r="E2" s="5" t="s">
        <v>151</v>
      </c>
      <c r="F2" s="4" t="s">
        <v>152</v>
      </c>
      <c r="G2" s="4" t="s">
        <v>153</v>
      </c>
      <c r="H2" s="4" t="s">
        <v>154</v>
      </c>
      <c r="I2" s="4" t="s">
        <v>155</v>
      </c>
      <c r="J2" s="6" t="s">
        <v>209</v>
      </c>
    </row>
    <row r="3" spans="1:10" x14ac:dyDescent="0.3">
      <c r="A3" s="2" t="s">
        <v>123</v>
      </c>
      <c r="B3" s="2" t="s">
        <v>125</v>
      </c>
      <c r="C3" s="2" t="s">
        <v>129</v>
      </c>
      <c r="D3" s="2" t="s">
        <v>135</v>
      </c>
      <c r="E3" s="2" t="s">
        <v>149</v>
      </c>
      <c r="F3" s="2" t="s">
        <v>127</v>
      </c>
      <c r="G3" s="2" t="s">
        <v>127</v>
      </c>
      <c r="H3" s="2" t="s">
        <v>127</v>
      </c>
      <c r="I3" s="2" t="s">
        <v>137</v>
      </c>
      <c r="J3">
        <v>0</v>
      </c>
    </row>
    <row r="4" spans="1:10" x14ac:dyDescent="0.3">
      <c r="A4" s="2" t="s">
        <v>124</v>
      </c>
      <c r="B4" s="2" t="s">
        <v>126</v>
      </c>
      <c r="C4" s="2" t="s">
        <v>130</v>
      </c>
      <c r="D4" s="3"/>
      <c r="E4" s="2" t="s">
        <v>150</v>
      </c>
      <c r="F4" s="2" t="s">
        <v>128</v>
      </c>
      <c r="G4" s="2" t="s">
        <v>128</v>
      </c>
      <c r="H4" s="2" t="s">
        <v>128</v>
      </c>
      <c r="I4" s="2" t="s">
        <v>138</v>
      </c>
      <c r="J4">
        <v>1</v>
      </c>
    </row>
    <row r="5" spans="1:10" x14ac:dyDescent="0.3">
      <c r="A5" s="3"/>
      <c r="B5" s="3"/>
      <c r="C5" s="2" t="s">
        <v>131</v>
      </c>
      <c r="D5" s="3"/>
      <c r="E5" s="3"/>
      <c r="F5" s="3"/>
      <c r="G5" s="3"/>
      <c r="H5" s="3"/>
      <c r="I5" s="2" t="s">
        <v>128</v>
      </c>
      <c r="J5">
        <v>2</v>
      </c>
    </row>
    <row r="6" spans="1:10" x14ac:dyDescent="0.3">
      <c r="A6" s="3"/>
      <c r="B6" s="3"/>
      <c r="C6" s="2" t="s">
        <v>132</v>
      </c>
      <c r="D6" s="3"/>
      <c r="E6" s="3"/>
      <c r="F6" s="3"/>
      <c r="G6" s="3"/>
      <c r="H6" s="3"/>
      <c r="I6" s="3"/>
      <c r="J6">
        <v>3</v>
      </c>
    </row>
    <row r="7" spans="1:10" x14ac:dyDescent="0.3">
      <c r="A7" s="3"/>
      <c r="B7" s="3"/>
      <c r="C7" s="2" t="s">
        <v>133</v>
      </c>
      <c r="D7" s="3"/>
      <c r="E7" s="3"/>
      <c r="F7" s="3"/>
      <c r="G7" s="3"/>
      <c r="H7" s="3"/>
      <c r="I7" s="3"/>
      <c r="J7">
        <v>4</v>
      </c>
    </row>
    <row r="8" spans="1:10" x14ac:dyDescent="0.3">
      <c r="A8" s="3"/>
      <c r="B8" s="3"/>
      <c r="C8" s="2" t="s">
        <v>134</v>
      </c>
      <c r="D8" s="3"/>
      <c r="E8" s="3"/>
      <c r="F8" s="3"/>
      <c r="G8" s="3"/>
      <c r="H8" s="3"/>
      <c r="I8" s="3"/>
      <c r="J8">
        <v>5</v>
      </c>
    </row>
    <row r="9" spans="1:10" x14ac:dyDescent="0.3">
      <c r="J9">
        <v>6</v>
      </c>
    </row>
    <row r="13" spans="1:10" x14ac:dyDescent="0.3">
      <c r="A13" t="s">
        <v>179</v>
      </c>
    </row>
    <row r="14" spans="1:10" s="6" customFormat="1" ht="45" x14ac:dyDescent="0.3">
      <c r="A14" s="4" t="s">
        <v>144</v>
      </c>
      <c r="B14" s="4" t="s">
        <v>145</v>
      </c>
      <c r="C14" s="4" t="s">
        <v>146</v>
      </c>
      <c r="D14" s="4" t="s">
        <v>180</v>
      </c>
      <c r="E14" s="5" t="s">
        <v>181</v>
      </c>
      <c r="F14" s="4" t="s">
        <v>182</v>
      </c>
      <c r="G14" s="4" t="s">
        <v>183</v>
      </c>
      <c r="H14" s="4" t="s">
        <v>184</v>
      </c>
      <c r="I14" s="4" t="s">
        <v>185</v>
      </c>
      <c r="J14" s="6" t="s">
        <v>209</v>
      </c>
    </row>
    <row r="15" spans="1:10" x14ac:dyDescent="0.3">
      <c r="A15" s="2" t="s">
        <v>142</v>
      </c>
      <c r="B15" s="2">
        <v>2</v>
      </c>
      <c r="C15" s="2" t="s">
        <v>125</v>
      </c>
      <c r="D15" s="2" t="s">
        <v>136</v>
      </c>
      <c r="E15" s="2" t="s">
        <v>127</v>
      </c>
      <c r="F15" s="2" t="s">
        <v>137</v>
      </c>
      <c r="G15" s="2" t="s">
        <v>129</v>
      </c>
      <c r="H15" s="2" t="s">
        <v>127</v>
      </c>
      <c r="I15" s="2" t="s">
        <v>127</v>
      </c>
      <c r="J15">
        <v>0</v>
      </c>
    </row>
    <row r="16" spans="1:10" x14ac:dyDescent="0.3">
      <c r="A16" s="2" t="s">
        <v>143</v>
      </c>
      <c r="B16" s="2">
        <v>3</v>
      </c>
      <c r="C16" s="2" t="s">
        <v>126</v>
      </c>
      <c r="D16" s="3"/>
      <c r="E16" s="2"/>
      <c r="F16" s="2" t="s">
        <v>138</v>
      </c>
      <c r="G16" s="2" t="s">
        <v>130</v>
      </c>
      <c r="H16" s="2" t="s">
        <v>128</v>
      </c>
      <c r="I16" s="2" t="s">
        <v>128</v>
      </c>
      <c r="J16">
        <v>1</v>
      </c>
    </row>
    <row r="17" spans="1:10" x14ac:dyDescent="0.3">
      <c r="A17" s="3"/>
      <c r="B17" s="3"/>
      <c r="C17" s="2"/>
      <c r="D17" s="3"/>
      <c r="E17" s="3"/>
      <c r="F17" s="3"/>
      <c r="G17" s="3" t="s">
        <v>131</v>
      </c>
      <c r="H17" s="3"/>
      <c r="I17" s="2"/>
      <c r="J17">
        <v>2</v>
      </c>
    </row>
    <row r="18" spans="1:10" x14ac:dyDescent="0.3">
      <c r="A18" s="3"/>
      <c r="B18" s="3"/>
      <c r="C18" s="2"/>
      <c r="D18" s="3"/>
      <c r="E18" s="3"/>
      <c r="F18" s="3"/>
      <c r="G18" s="3" t="s">
        <v>132</v>
      </c>
      <c r="H18" s="3"/>
      <c r="I18" s="3"/>
      <c r="J18">
        <v>3</v>
      </c>
    </row>
    <row r="19" spans="1:10" x14ac:dyDescent="0.3">
      <c r="A19" s="3"/>
      <c r="B19" s="3"/>
      <c r="C19" s="2"/>
      <c r="D19" s="3"/>
      <c r="E19" s="3"/>
      <c r="F19" s="3"/>
      <c r="G19" s="3" t="s">
        <v>133</v>
      </c>
      <c r="H19" s="3"/>
      <c r="I19" s="3"/>
      <c r="J19">
        <v>4</v>
      </c>
    </row>
    <row r="20" spans="1:10" x14ac:dyDescent="0.3">
      <c r="A20" s="3"/>
      <c r="B20" s="3"/>
      <c r="C20" s="2"/>
      <c r="D20" s="3"/>
      <c r="E20" s="3"/>
      <c r="F20" s="3"/>
      <c r="G20" s="3"/>
      <c r="H20" s="3"/>
      <c r="I20" s="3"/>
      <c r="J20">
        <v>5</v>
      </c>
    </row>
    <row r="21" spans="1:10" x14ac:dyDescent="0.3">
      <c r="J21">
        <v>6</v>
      </c>
    </row>
    <row r="22" spans="1:10" x14ac:dyDescent="0.3">
      <c r="A22" s="7" t="s">
        <v>156</v>
      </c>
      <c r="B22" s="7"/>
    </row>
    <row r="23" spans="1:10" ht="30" x14ac:dyDescent="0.3">
      <c r="A23" s="4" t="s">
        <v>173</v>
      </c>
      <c r="B23" s="4" t="s">
        <v>174</v>
      </c>
      <c r="C23" s="4" t="s">
        <v>175</v>
      </c>
      <c r="D23" s="4"/>
    </row>
    <row r="24" spans="1:10" x14ac:dyDescent="0.3">
      <c r="A24" s="2" t="s">
        <v>129</v>
      </c>
      <c r="B24" s="2" t="s">
        <v>137</v>
      </c>
      <c r="C24" s="2" t="s">
        <v>150</v>
      </c>
      <c r="D24" s="2"/>
    </row>
    <row r="25" spans="1:10" x14ac:dyDescent="0.3">
      <c r="A25" s="2" t="s">
        <v>130</v>
      </c>
      <c r="B25" s="2" t="s">
        <v>138</v>
      </c>
      <c r="C25" s="2"/>
      <c r="D25" s="3"/>
    </row>
    <row r="26" spans="1:10" x14ac:dyDescent="0.3">
      <c r="A26" s="3" t="s">
        <v>131</v>
      </c>
      <c r="B26" s="3"/>
      <c r="C26" s="2"/>
      <c r="D26" s="3"/>
    </row>
    <row r="27" spans="1:10" x14ac:dyDescent="0.3">
      <c r="A27" s="4" t="s">
        <v>132</v>
      </c>
      <c r="B27" s="4"/>
      <c r="C27" s="4"/>
      <c r="D27" s="4"/>
    </row>
    <row r="28" spans="1:10" x14ac:dyDescent="0.3">
      <c r="A28" s="2" t="s">
        <v>133</v>
      </c>
      <c r="B28" s="2"/>
      <c r="C28" s="2"/>
      <c r="D28" s="2"/>
    </row>
    <row r="29" spans="1:10" x14ac:dyDescent="0.3">
      <c r="A29" s="2"/>
      <c r="B29" s="2"/>
      <c r="C29" s="2"/>
      <c r="D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Конфигуратор</vt:lpstr>
      <vt:lpstr>Лист1</vt:lpstr>
      <vt:lpstr>Наименование</vt:lpstr>
      <vt:lpstr>Списки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Великанов Павел Эдуардович</dc:creator>
  <cp:lastModifiedBy>Великанов Павел Эдуардович</cp:lastModifiedBy>
  <dcterms:created xsi:type="dcterms:W3CDTF">2024-11-06T13:31:02Z</dcterms:created>
  <dcterms:modified xsi:type="dcterms:W3CDTF">2024-12-09T09:17:54Z</dcterms:modified>
</cp:coreProperties>
</file>